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LGH\Desktop\"/>
    </mc:Choice>
  </mc:AlternateContent>
  <xr:revisionPtr revIDLastSave="0" documentId="8_{9DAC42D7-32F2-4A06-A737-EF07B8E75487}" xr6:coauthVersionLast="47" xr6:coauthVersionMax="47" xr10:uidLastSave="{00000000-0000-0000-0000-000000000000}"/>
  <bookViews>
    <workbookView xWindow="30720" yWindow="3075" windowWidth="21600" windowHeight="11175" firstSheet="1" activeTab="1" xr2:uid="{00000000-000D-0000-FFFF-FFFF00000000}"/>
  </bookViews>
  <sheets>
    <sheet name="A. Virksomhedsdata" sheetId="1" r:id="rId1"/>
    <sheet name="B. Kriterier" sheetId="2" r:id="rId2"/>
    <sheet name="C. Introduktion" sheetId="3" r:id="rId3"/>
    <sheet name="1.Miljøledelse" sheetId="4" state="hidden" r:id="rId4"/>
    <sheet name="4.Vandforbrug" sheetId="5" state="hidden" r:id="rId5"/>
    <sheet name="5. Rengøring" sheetId="6" state="hidden" r:id="rId6"/>
    <sheet name="6.Affaldsplan" sheetId="7" state="hidden" r:id="rId7"/>
    <sheet name="7.Energiforbrug" sheetId="8" state="hidden" r:id="rId8"/>
    <sheet name="8. Økologiprocent" sheetId="9" state="hidden" r:id="rId9"/>
    <sheet name="1. Miljøledelse" sheetId="17" r:id="rId10"/>
    <sheet name="4. Vandforbrug" sheetId="11" r:id="rId11"/>
    <sheet name="5. Rengøring og midler" sheetId="12" r:id="rId12"/>
    <sheet name="6. Affaldsplan" sheetId="13" r:id="rId13"/>
    <sheet name="7. Energiforbrug" sheetId="18" r:id="rId14"/>
    <sheet name="8.1 Økologiprocent" sheetId="14" r:id="rId15"/>
    <sheet name="8.2 Madspildsprocedure" sheetId="15" r:id="rId16"/>
    <sheet name="12. Grøn indkøbspoltik" sheetId="16" r:id="rId17"/>
    <sheet name="Ark1" sheetId="10" r:id="rId18"/>
  </sheets>
  <definedNames>
    <definedName name="_xlnm._FilterDatabase" localSheetId="1" hidden="1">'B. Kriterier'!$A$1:$K$269</definedName>
    <definedName name="Z_507F482F_13C0_4805_AED4_AEDBC347912B_.wvu.FilterData" localSheetId="1" hidden="1">'B. Kriterier'!$A$1:$K$269</definedName>
    <definedName name="Z_A1D9BC16_97D5_4B07_B3B4_7722A1CAE2B0_.wvu.FilterData" localSheetId="1" hidden="1">'B. Kriterier'!$A$2:$K$269</definedName>
    <definedName name="Z_BD3BB644_FD58_43C6_8156_1BD0BBDEEE88_.wvu.FilterData" localSheetId="1" hidden="1">'B. Kriterier'!$A$1:$K$269</definedName>
  </definedNames>
  <calcPr calcId="181029"/>
  <customWorkbookViews>
    <customWorkbookView name="Michael Jensen - Personal View" guid="{BD3BB644-FD58-43C6-8156-1BD0BBDEEE88}" mergeInterval="0" personalView="1" maximized="1" xWindow="-8" yWindow="-8" windowWidth="1936" windowHeight="1056" activeSheetId="2"/>
    <customWorkbookView name="Maria Nielsen - Privat visning" guid="{A1D9BC16-97D5-4B07-B3B4-7722A1CAE2B0}" mergeInterval="0" personalView="1" maximized="1" xWindow="-9" yWindow="-9" windowWidth="1938" windowHeight="1048" activeSheetId="2"/>
    <customWorkbookView name="Mikal Holt Jensen - Privat visning" guid="{507F482F-13C0-4805-AED4-AEDBC347912B}" mergeInterval="0" personalView="1" maximized="1" xWindow="1" yWindow="1" windowWidth="1676" windowHeight="774" activeSheetId="1"/>
  </customWorkbookViews>
</workbook>
</file>

<file path=xl/calcChain.xml><?xml version="1.0" encoding="utf-8"?>
<calcChain xmlns="http://schemas.openxmlformats.org/spreadsheetml/2006/main">
  <c r="G97" i="2" l="1"/>
  <c r="G141" i="2"/>
  <c r="H97" i="2"/>
  <c r="H98" i="2"/>
  <c r="E10" i="11"/>
  <c r="E11" i="11"/>
  <c r="E12" i="11"/>
  <c r="E13" i="11"/>
  <c r="E14" i="11"/>
  <c r="E15" i="11"/>
  <c r="E16" i="11"/>
  <c r="E17" i="11"/>
  <c r="E18" i="11"/>
  <c r="E19" i="11"/>
  <c r="E20" i="11"/>
  <c r="E21" i="11"/>
  <c r="E22" i="11"/>
  <c r="E23" i="11"/>
  <c r="E24" i="11"/>
  <c r="E25" i="11"/>
  <c r="E26" i="11"/>
  <c r="D10" i="11"/>
  <c r="D11" i="11"/>
  <c r="D12" i="11"/>
  <c r="D13" i="11"/>
  <c r="D14" i="11"/>
  <c r="D15" i="11"/>
  <c r="D16" i="11"/>
  <c r="D17" i="11"/>
  <c r="D18" i="11"/>
  <c r="D19" i="11"/>
  <c r="D20" i="11"/>
  <c r="D21" i="11"/>
  <c r="D22" i="11"/>
  <c r="D23" i="11"/>
  <c r="D24" i="11"/>
  <c r="D25" i="11"/>
  <c r="D26" i="11"/>
  <c r="E8" i="11"/>
  <c r="F7" i="14" l="1"/>
  <c r="E9" i="14"/>
  <c r="H240" i="2"/>
  <c r="G240" i="2"/>
  <c r="H210" i="2"/>
  <c r="H206" i="2"/>
  <c r="H193" i="2"/>
  <c r="H165" i="2"/>
  <c r="G74" i="2"/>
  <c r="G71" i="2"/>
  <c r="G53" i="2" l="1"/>
  <c r="H53" i="2"/>
  <c r="G9" i="2"/>
  <c r="G206" i="2"/>
  <c r="G207" i="2"/>
  <c r="H207" i="2"/>
  <c r="G210" i="2"/>
  <c r="G165" i="2"/>
  <c r="H152" i="2" l="1"/>
  <c r="G152" i="2"/>
  <c r="H151" i="2"/>
  <c r="G151" i="2"/>
  <c r="H150" i="2"/>
  <c r="G150" i="2"/>
  <c r="H259" i="2"/>
  <c r="H199" i="2"/>
  <c r="H198" i="2"/>
  <c r="H197" i="2"/>
  <c r="H196" i="2"/>
  <c r="H194" i="2"/>
  <c r="H182" i="2"/>
  <c r="H157" i="2"/>
  <c r="H106" i="2"/>
  <c r="H82" i="2"/>
  <c r="H81" i="2"/>
  <c r="H71" i="2"/>
  <c r="H261" i="2"/>
  <c r="H260" i="2"/>
  <c r="H172" i="2"/>
  <c r="H170" i="2"/>
  <c r="H167" i="2"/>
  <c r="H166" i="2"/>
  <c r="H164" i="2"/>
  <c r="H141" i="2"/>
  <c r="H134" i="2"/>
  <c r="H119" i="2"/>
  <c r="H77" i="2"/>
  <c r="H74" i="2"/>
  <c r="H58" i="2"/>
  <c r="H54" i="2"/>
  <c r="H266" i="2"/>
  <c r="H265" i="2"/>
  <c r="H264" i="2"/>
  <c r="H249" i="2"/>
  <c r="H248" i="2"/>
  <c r="H234" i="2"/>
  <c r="H233" i="2"/>
  <c r="H230" i="2"/>
  <c r="H227" i="2"/>
  <c r="H219" i="2"/>
  <c r="H215" i="2"/>
  <c r="H214" i="2"/>
  <c r="H190" i="2"/>
  <c r="H187" i="2"/>
  <c r="H186" i="2"/>
  <c r="H185" i="2"/>
  <c r="H183" i="2"/>
  <c r="H171" i="2"/>
  <c r="H162" i="2"/>
  <c r="H155" i="2"/>
  <c r="H154" i="2"/>
  <c r="H139" i="2"/>
  <c r="H132" i="2"/>
  <c r="H129" i="2"/>
  <c r="H128" i="2"/>
  <c r="H121" i="2"/>
  <c r="H111" i="2"/>
  <c r="H108" i="2"/>
  <c r="H107" i="2"/>
  <c r="H105" i="2"/>
  <c r="H99" i="2"/>
  <c r="H96" i="2"/>
  <c r="H95" i="2"/>
  <c r="H89" i="2"/>
  <c r="H85" i="2"/>
  <c r="H80" i="2"/>
  <c r="H65" i="2"/>
  <c r="H62" i="2"/>
  <c r="H56" i="2"/>
  <c r="H51" i="2"/>
  <c r="H46" i="2"/>
  <c r="H43" i="2"/>
  <c r="H34" i="2"/>
  <c r="H31" i="2"/>
  <c r="H24" i="2" s="1"/>
  <c r="H13" i="2"/>
  <c r="H12" i="2"/>
  <c r="H10" i="2"/>
  <c r="H263" i="2"/>
  <c r="H250" i="2"/>
  <c r="H247" i="2"/>
  <c r="H231" i="2"/>
  <c r="H189" i="2"/>
  <c r="H156" i="2"/>
  <c r="H146" i="2"/>
  <c r="H138" i="2"/>
  <c r="H130" i="2"/>
  <c r="H115" i="2"/>
  <c r="H113" i="2"/>
  <c r="H79" i="2"/>
  <c r="H40" i="2"/>
  <c r="H22" i="2"/>
  <c r="H14" i="2" s="1"/>
  <c r="H262" i="2"/>
  <c r="H256" i="2"/>
  <c r="H255" i="2"/>
  <c r="H237" i="2"/>
  <c r="H229" i="2"/>
  <c r="H225" i="2"/>
  <c r="H224" i="2"/>
  <c r="H223" i="2"/>
  <c r="H222" i="2"/>
  <c r="H221" i="2"/>
  <c r="H220" i="2"/>
  <c r="H218" i="2"/>
  <c r="H212" i="2"/>
  <c r="H208" i="2"/>
  <c r="H205" i="2"/>
  <c r="H200" i="2" s="1"/>
  <c r="H188" i="2"/>
  <c r="H184" i="2"/>
  <c r="H147" i="2"/>
  <c r="H145" i="2"/>
  <c r="H137" i="2"/>
  <c r="H136" i="2"/>
  <c r="H131" i="2"/>
  <c r="H117" i="2"/>
  <c r="H116" i="2"/>
  <c r="H93" i="2"/>
  <c r="H91" i="2"/>
  <c r="H88" i="2"/>
  <c r="H11" i="2"/>
  <c r="H9" i="2"/>
  <c r="G266" i="2"/>
  <c r="G265" i="2"/>
  <c r="G264" i="2"/>
  <c r="G263" i="2"/>
  <c r="G262" i="2"/>
  <c r="G261" i="2"/>
  <c r="G260" i="2"/>
  <c r="G259" i="2"/>
  <c r="G256" i="2"/>
  <c r="G255" i="2"/>
  <c r="G250" i="2"/>
  <c r="G249" i="2"/>
  <c r="G248" i="2"/>
  <c r="G247" i="2"/>
  <c r="G237" i="2"/>
  <c r="G234" i="2"/>
  <c r="G233" i="2"/>
  <c r="G231" i="2"/>
  <c r="G230" i="2"/>
  <c r="G229" i="2"/>
  <c r="G227" i="2"/>
  <c r="G225" i="2"/>
  <c r="G224" i="2"/>
  <c r="G223" i="2"/>
  <c r="G222" i="2"/>
  <c r="G221" i="2"/>
  <c r="G220" i="2"/>
  <c r="G219" i="2"/>
  <c r="G218" i="2"/>
  <c r="G215" i="2"/>
  <c r="G214" i="2"/>
  <c r="G212" i="2"/>
  <c r="G208" i="2"/>
  <c r="G205" i="2"/>
  <c r="G193" i="2"/>
  <c r="G199" i="2"/>
  <c r="G198" i="2"/>
  <c r="G197" i="2"/>
  <c r="G196" i="2"/>
  <c r="G194" i="2"/>
  <c r="G190" i="2"/>
  <c r="G189" i="2"/>
  <c r="G188" i="2"/>
  <c r="G187" i="2"/>
  <c r="G186" i="2"/>
  <c r="G185" i="2"/>
  <c r="G184" i="2"/>
  <c r="G183" i="2"/>
  <c r="G182" i="2"/>
  <c r="G172" i="2"/>
  <c r="G171" i="2"/>
  <c r="G170" i="2"/>
  <c r="G167" i="2"/>
  <c r="G166" i="2"/>
  <c r="G164" i="2"/>
  <c r="G162" i="2"/>
  <c r="G157" i="2"/>
  <c r="G156" i="2"/>
  <c r="G155" i="2"/>
  <c r="G154" i="2"/>
  <c r="G147" i="2"/>
  <c r="G146" i="2"/>
  <c r="G145" i="2"/>
  <c r="G139" i="2"/>
  <c r="G138" i="2"/>
  <c r="G137" i="2"/>
  <c r="G136" i="2"/>
  <c r="G134" i="2"/>
  <c r="G132" i="2"/>
  <c r="G131" i="2"/>
  <c r="G130" i="2"/>
  <c r="G129" i="2"/>
  <c r="G128" i="2"/>
  <c r="G121" i="2"/>
  <c r="G119" i="2"/>
  <c r="G117" i="2"/>
  <c r="G116" i="2"/>
  <c r="G115" i="2"/>
  <c r="G113" i="2"/>
  <c r="G111" i="2"/>
  <c r="G108" i="2"/>
  <c r="G107" i="2"/>
  <c r="G106" i="2"/>
  <c r="G105" i="2"/>
  <c r="G99" i="2"/>
  <c r="G98" i="2"/>
  <c r="G96" i="2"/>
  <c r="G95" i="2"/>
  <c r="G93" i="2"/>
  <c r="G91" i="2"/>
  <c r="G89" i="2"/>
  <c r="G88" i="2"/>
  <c r="G85" i="2"/>
  <c r="G82" i="2"/>
  <c r="G81" i="2"/>
  <c r="G80" i="2"/>
  <c r="G79" i="2"/>
  <c r="G77" i="2"/>
  <c r="G65" i="2"/>
  <c r="G62" i="2"/>
  <c r="G58" i="2"/>
  <c r="G56" i="2"/>
  <c r="G54" i="2"/>
  <c r="G51" i="2"/>
  <c r="G46" i="2"/>
  <c r="G43" i="2"/>
  <c r="G40" i="2"/>
  <c r="G34" i="2"/>
  <c r="G31" i="2"/>
  <c r="G24" i="2" s="1"/>
  <c r="G22" i="2"/>
  <c r="G14" i="2" s="1"/>
  <c r="G13" i="2"/>
  <c r="G12" i="2"/>
  <c r="G11" i="2"/>
  <c r="G10" i="2"/>
  <c r="M30" i="18"/>
  <c r="N30" i="18" s="1"/>
  <c r="G52" i="18"/>
  <c r="D51" i="18"/>
  <c r="F51" i="18" s="1"/>
  <c r="H51" i="18" s="1"/>
  <c r="D50" i="18"/>
  <c r="F50" i="18" s="1"/>
  <c r="H50" i="18" s="1"/>
  <c r="D49" i="18"/>
  <c r="F49" i="18" s="1"/>
  <c r="H49" i="18" s="1"/>
  <c r="D48" i="18"/>
  <c r="F48" i="18" s="1"/>
  <c r="H48" i="18" s="1"/>
  <c r="D47" i="18"/>
  <c r="F47" i="18" s="1"/>
  <c r="H47" i="18" s="1"/>
  <c r="D46" i="18"/>
  <c r="F46" i="18" s="1"/>
  <c r="H46" i="18" s="1"/>
  <c r="D45" i="18"/>
  <c r="F45" i="18" s="1"/>
  <c r="H45" i="18" s="1"/>
  <c r="D44" i="18"/>
  <c r="F44" i="18" s="1"/>
  <c r="H44" i="18" s="1"/>
  <c r="D43" i="18"/>
  <c r="F43" i="18" s="1"/>
  <c r="H43" i="18" s="1"/>
  <c r="D42" i="18"/>
  <c r="F42" i="18" s="1"/>
  <c r="H42" i="18" s="1"/>
  <c r="D41" i="18"/>
  <c r="F41" i="18" s="1"/>
  <c r="H41" i="18" s="1"/>
  <c r="D40" i="18"/>
  <c r="F40" i="18" s="1"/>
  <c r="H40" i="18" s="1"/>
  <c r="D39" i="18"/>
  <c r="F39" i="18" s="1"/>
  <c r="H39" i="18" s="1"/>
  <c r="D38" i="18"/>
  <c r="F38" i="18" s="1"/>
  <c r="H38" i="18" s="1"/>
  <c r="F37" i="18"/>
  <c r="H37" i="18" s="1"/>
  <c r="D37" i="18"/>
  <c r="D36" i="18"/>
  <c r="F36" i="18" s="1"/>
  <c r="H36" i="18" s="1"/>
  <c r="D35" i="18"/>
  <c r="F35" i="18" s="1"/>
  <c r="H35" i="18" s="1"/>
  <c r="D34" i="18"/>
  <c r="F34" i="18" s="1"/>
  <c r="H34" i="18" s="1"/>
  <c r="D33" i="18"/>
  <c r="F33" i="18" s="1"/>
  <c r="H33" i="18" s="1"/>
  <c r="H52" i="18" s="1"/>
  <c r="D32" i="18"/>
  <c r="F32" i="18" s="1"/>
  <c r="F31" i="18"/>
  <c r="H31" i="18" s="1"/>
  <c r="F30" i="18"/>
  <c r="H30" i="18" s="1"/>
  <c r="E24" i="18"/>
  <c r="H24" i="18" s="1"/>
  <c r="I24" i="18" s="1"/>
  <c r="D24" i="18"/>
  <c r="E23" i="18"/>
  <c r="D23" i="18"/>
  <c r="H23" i="18" s="1"/>
  <c r="I23" i="18" s="1"/>
  <c r="E22" i="18"/>
  <c r="D22" i="18"/>
  <c r="E21" i="18"/>
  <c r="G21" i="18" s="1"/>
  <c r="D21" i="18"/>
  <c r="E20" i="18"/>
  <c r="G20" i="18" s="1"/>
  <c r="D20" i="18"/>
  <c r="E19" i="18"/>
  <c r="D19" i="18"/>
  <c r="H19" i="18" s="1"/>
  <c r="I19" i="18" s="1"/>
  <c r="E18" i="18"/>
  <c r="D18" i="18"/>
  <c r="E17" i="18"/>
  <c r="G17" i="18" s="1"/>
  <c r="D17" i="18"/>
  <c r="E16" i="18"/>
  <c r="D16" i="18"/>
  <c r="N15" i="18"/>
  <c r="E15" i="18"/>
  <c r="D15" i="18"/>
  <c r="H15" i="18" s="1"/>
  <c r="I15" i="18" s="1"/>
  <c r="N14" i="18"/>
  <c r="N16" i="18" s="1"/>
  <c r="N17" i="18" s="1"/>
  <c r="M14" i="18"/>
  <c r="M16" i="18" s="1"/>
  <c r="E14" i="18"/>
  <c r="D14" i="18"/>
  <c r="G14" i="18" s="1"/>
  <c r="E13" i="18"/>
  <c r="D13" i="18"/>
  <c r="E12" i="18"/>
  <c r="D12" i="18"/>
  <c r="H12" i="18" s="1"/>
  <c r="I12" i="18" s="1"/>
  <c r="E11" i="18"/>
  <c r="D11" i="18"/>
  <c r="E10" i="18"/>
  <c r="D10" i="18"/>
  <c r="E9" i="18"/>
  <c r="D9" i="18"/>
  <c r="E8" i="18"/>
  <c r="D8" i="18"/>
  <c r="E7" i="18"/>
  <c r="G7" i="18" s="1"/>
  <c r="D7" i="18"/>
  <c r="E6" i="18"/>
  <c r="D6" i="18"/>
  <c r="E4" i="18"/>
  <c r="D4" i="18"/>
  <c r="G4" i="18" s="1"/>
  <c r="H3" i="18"/>
  <c r="I3" i="18" s="1"/>
  <c r="G3" i="18"/>
  <c r="G2" i="2" l="1"/>
  <c r="G66" i="2"/>
  <c r="G153" i="2"/>
  <c r="G168" i="2"/>
  <c r="G200" i="2"/>
  <c r="G52" i="2"/>
  <c r="G159" i="2"/>
  <c r="G173" i="2"/>
  <c r="H153" i="2"/>
  <c r="H52" i="2"/>
  <c r="G83" i="2"/>
  <c r="G211" i="2"/>
  <c r="H173" i="2"/>
  <c r="G32" i="2"/>
  <c r="H32" i="2"/>
  <c r="H83" i="2"/>
  <c r="H159" i="2"/>
  <c r="H191" i="2"/>
  <c r="G241" i="2"/>
  <c r="H211" i="2"/>
  <c r="H241" i="2"/>
  <c r="H122" i="2"/>
  <c r="H66" i="2"/>
  <c r="G122" i="2"/>
  <c r="G191" i="2"/>
  <c r="H168" i="2"/>
  <c r="H251" i="2"/>
  <c r="H2" i="2"/>
  <c r="G251" i="2"/>
  <c r="H11" i="18"/>
  <c r="I11" i="18" s="1"/>
  <c r="H18" i="18"/>
  <c r="I18" i="18" s="1"/>
  <c r="G6" i="18"/>
  <c r="G10" i="18"/>
  <c r="H16" i="18"/>
  <c r="I16" i="18" s="1"/>
  <c r="H20" i="18"/>
  <c r="I20" i="18" s="1"/>
  <c r="H10" i="18"/>
  <c r="I10" i="18" s="1"/>
  <c r="H17" i="18"/>
  <c r="I17" i="18" s="1"/>
  <c r="H6" i="18"/>
  <c r="I6" i="18" s="1"/>
  <c r="H8" i="18"/>
  <c r="I8" i="18" s="1"/>
  <c r="H13" i="18"/>
  <c r="I13" i="18" s="1"/>
  <c r="H14" i="18"/>
  <c r="I14" i="18" s="1"/>
  <c r="G16" i="18"/>
  <c r="H22" i="18"/>
  <c r="I22" i="18" s="1"/>
  <c r="G24" i="18"/>
  <c r="D52" i="18"/>
  <c r="H4" i="18"/>
  <c r="I4" i="18" s="1"/>
  <c r="H7" i="18"/>
  <c r="I7" i="18" s="1"/>
  <c r="H9" i="18"/>
  <c r="I9" i="18" s="1"/>
  <c r="G11" i="18"/>
  <c r="H21" i="18"/>
  <c r="I21" i="18" s="1"/>
  <c r="N31" i="18"/>
  <c r="N32" i="18"/>
  <c r="F52" i="18"/>
  <c r="H32" i="18"/>
  <c r="G8" i="18"/>
  <c r="G18" i="18"/>
  <c r="G13" i="18"/>
  <c r="G23" i="18"/>
  <c r="G12" i="18"/>
  <c r="G22" i="18"/>
  <c r="G9" i="18"/>
  <c r="G19" i="18"/>
  <c r="G15" i="18"/>
  <c r="I52" i="2" l="1"/>
  <c r="I2" i="2"/>
  <c r="I273" i="2" s="1"/>
  <c r="I241" i="2"/>
  <c r="H267" i="2"/>
  <c r="G268" i="2" s="1"/>
  <c r="I251" i="2"/>
  <c r="F25" i="14"/>
  <c r="E25" i="14"/>
  <c r="F24" i="14"/>
  <c r="E24" i="14"/>
  <c r="F23" i="14"/>
  <c r="E23" i="14"/>
  <c r="F22" i="14"/>
  <c r="E22" i="14"/>
  <c r="F21" i="14"/>
  <c r="E21" i="14"/>
  <c r="F20" i="14"/>
  <c r="E20" i="14"/>
  <c r="F19" i="14"/>
  <c r="E19" i="14"/>
  <c r="F18" i="14"/>
  <c r="E18" i="14"/>
  <c r="F17" i="14"/>
  <c r="E17" i="14"/>
  <c r="F16" i="14"/>
  <c r="E16" i="14"/>
  <c r="F15" i="14"/>
  <c r="E15" i="14"/>
  <c r="F14" i="14"/>
  <c r="E14" i="14"/>
  <c r="F13" i="14"/>
  <c r="E13" i="14"/>
  <c r="F12" i="14"/>
  <c r="E12" i="14"/>
  <c r="F11" i="14"/>
  <c r="E11" i="14"/>
  <c r="F10" i="14"/>
  <c r="E10" i="14"/>
  <c r="F9" i="14"/>
  <c r="F8" i="14"/>
  <c r="E8" i="14"/>
  <c r="E7" i="14"/>
  <c r="F6" i="14"/>
  <c r="E6" i="14"/>
  <c r="F5" i="14"/>
  <c r="G64" i="11"/>
  <c r="E64" i="11"/>
  <c r="D63" i="11"/>
  <c r="F63" i="11" s="1"/>
  <c r="H63" i="11" s="1"/>
  <c r="D62" i="11"/>
  <c r="F62" i="11" s="1"/>
  <c r="H62" i="11" s="1"/>
  <c r="D61" i="11"/>
  <c r="F61" i="11" s="1"/>
  <c r="H61" i="11" s="1"/>
  <c r="D60" i="11"/>
  <c r="F60" i="11" s="1"/>
  <c r="H60" i="11" s="1"/>
  <c r="D59" i="11"/>
  <c r="F59" i="11" s="1"/>
  <c r="H59" i="11" s="1"/>
  <c r="D58" i="11"/>
  <c r="F58" i="11" s="1"/>
  <c r="H58" i="11" s="1"/>
  <c r="D57" i="11"/>
  <c r="F57" i="11" s="1"/>
  <c r="H57" i="11" s="1"/>
  <c r="D56" i="11"/>
  <c r="F56" i="11" s="1"/>
  <c r="H56" i="11" s="1"/>
  <c r="D55" i="11"/>
  <c r="F55" i="11" s="1"/>
  <c r="H55" i="11" s="1"/>
  <c r="D54" i="11"/>
  <c r="F54" i="11" s="1"/>
  <c r="H54" i="11" s="1"/>
  <c r="D53" i="11"/>
  <c r="F53" i="11" s="1"/>
  <c r="H53" i="11" s="1"/>
  <c r="D52" i="11"/>
  <c r="F52" i="11" s="1"/>
  <c r="H52" i="11" s="1"/>
  <c r="D51" i="11"/>
  <c r="F51" i="11" s="1"/>
  <c r="H51" i="11" s="1"/>
  <c r="D50" i="11"/>
  <c r="F50" i="11" s="1"/>
  <c r="H50" i="11" s="1"/>
  <c r="D49" i="11"/>
  <c r="F49" i="11" s="1"/>
  <c r="H49" i="11" s="1"/>
  <c r="D48" i="11"/>
  <c r="F48" i="11" s="1"/>
  <c r="H48" i="11" s="1"/>
  <c r="D47" i="11"/>
  <c r="F47" i="11" s="1"/>
  <c r="H47" i="11" s="1"/>
  <c r="D46" i="11"/>
  <c r="F46" i="11" s="1"/>
  <c r="H46" i="11" s="1"/>
  <c r="D45" i="11"/>
  <c r="F45" i="11" s="1"/>
  <c r="H45" i="11" s="1"/>
  <c r="H64" i="11" s="1"/>
  <c r="D44" i="11"/>
  <c r="D43" i="11"/>
  <c r="F43" i="11" s="1"/>
  <c r="H43" i="11" s="1"/>
  <c r="F42" i="11"/>
  <c r="G26" i="11"/>
  <c r="H26" i="11" s="1"/>
  <c r="G25" i="11"/>
  <c r="H25" i="11" s="1"/>
  <c r="G23" i="11"/>
  <c r="H23" i="11" s="1"/>
  <c r="G21" i="11"/>
  <c r="H21" i="11" s="1"/>
  <c r="F20" i="11"/>
  <c r="G19" i="11"/>
  <c r="H19" i="11" s="1"/>
  <c r="G17" i="11"/>
  <c r="H17" i="11" s="1"/>
  <c r="G14" i="11"/>
  <c r="H14" i="11" s="1"/>
  <c r="F14" i="11"/>
  <c r="G13" i="11"/>
  <c r="H13" i="11" s="1"/>
  <c r="F11" i="11"/>
  <c r="F10" i="11"/>
  <c r="E9" i="11"/>
  <c r="D9" i="11"/>
  <c r="D8" i="11"/>
  <c r="E6" i="11"/>
  <c r="D6" i="11"/>
  <c r="G5" i="11"/>
  <c r="H5" i="11" s="1"/>
  <c r="F5" i="11"/>
  <c r="G6" i="11" l="1"/>
  <c r="H6" i="11" s="1"/>
  <c r="G15" i="11"/>
  <c r="H15" i="11" s="1"/>
  <c r="G22" i="11"/>
  <c r="H22" i="11" s="1"/>
  <c r="F19" i="11"/>
  <c r="F25" i="11"/>
  <c r="G16" i="11"/>
  <c r="H16" i="11" s="1"/>
  <c r="F18" i="11"/>
  <c r="G20" i="11"/>
  <c r="H20" i="11" s="1"/>
  <c r="F24" i="11"/>
  <c r="D64" i="11"/>
  <c r="F17" i="11"/>
  <c r="F22" i="11"/>
  <c r="F9" i="11"/>
  <c r="G8" i="11"/>
  <c r="H8" i="11" s="1"/>
  <c r="G9" i="11"/>
  <c r="H9" i="11" s="1"/>
  <c r="F12" i="11"/>
  <c r="G11" i="11"/>
  <c r="H11" i="11" s="1"/>
  <c r="G12" i="11"/>
  <c r="H12" i="11" s="1"/>
  <c r="F8" i="11"/>
  <c r="F13" i="11"/>
  <c r="F21" i="11"/>
  <c r="G24" i="11"/>
  <c r="H24" i="11" s="1"/>
  <c r="F26" i="11"/>
  <c r="F6" i="11"/>
  <c r="G10" i="11"/>
  <c r="H10" i="11" s="1"/>
  <c r="F15" i="11"/>
  <c r="G18" i="11"/>
  <c r="H18" i="11" s="1"/>
  <c r="F23" i="11"/>
  <c r="F44" i="11"/>
  <c r="F16" i="11"/>
  <c r="F64" i="11" l="1"/>
  <c r="H44" i="11"/>
  <c r="H275" i="2" l="1"/>
  <c r="H291" i="2"/>
  <c r="G289" i="2"/>
  <c r="H289" i="2"/>
  <c r="G288" i="2"/>
  <c r="H288" i="2"/>
  <c r="G287" i="2"/>
  <c r="H287" i="2"/>
  <c r="G286" i="2"/>
  <c r="H286" i="2"/>
  <c r="G285" i="2"/>
  <c r="H285" i="2"/>
  <c r="G284" i="2"/>
  <c r="H284" i="2"/>
  <c r="G283" i="2"/>
  <c r="H283" i="2"/>
  <c r="G282" i="2"/>
  <c r="H282" i="2"/>
  <c r="G281" i="2"/>
  <c r="H281" i="2"/>
  <c r="G280" i="2"/>
  <c r="H280" i="2"/>
  <c r="G279" i="2"/>
  <c r="H279" i="2"/>
  <c r="G278" i="2"/>
  <c r="H278" i="2"/>
  <c r="G277" i="2"/>
  <c r="H277" i="2"/>
  <c r="G276" i="2"/>
  <c r="H276" i="2"/>
  <c r="G274" i="2"/>
  <c r="H274" i="2"/>
  <c r="G273" i="2"/>
  <c r="H273" i="2"/>
  <c r="I289" i="2" l="1"/>
  <c r="I288" i="2"/>
  <c r="I211" i="2"/>
  <c r="I287" i="2" s="1"/>
  <c r="I200" i="2"/>
  <c r="I286" i="2" s="1"/>
  <c r="H290" i="2" l="1"/>
  <c r="G291" i="2"/>
  <c r="I14" i="2"/>
  <c r="I274" i="2" s="1"/>
  <c r="G275" i="2"/>
  <c r="I32" i="2"/>
  <c r="I276" i="2" s="1"/>
  <c r="I277" i="2"/>
  <c r="I66" i="2"/>
  <c r="I278" i="2" s="1"/>
  <c r="I83" i="2"/>
  <c r="I279" i="2" s="1"/>
  <c r="I122" i="2"/>
  <c r="I280" i="2" s="1"/>
  <c r="I153" i="2"/>
  <c r="I281" i="2" s="1"/>
  <c r="I159" i="2"/>
  <c r="I282" i="2" s="1"/>
  <c r="I168" i="2"/>
  <c r="I283" i="2" s="1"/>
  <c r="I24" i="2" l="1"/>
  <c r="I275" i="2" s="1"/>
  <c r="G267" i="2"/>
  <c r="I267" i="2" s="1"/>
  <c r="I173" i="2"/>
  <c r="I284" i="2" s="1"/>
  <c r="I191" i="2"/>
  <c r="I285" i="2" s="1"/>
  <c r="M47" i="8"/>
  <c r="N47" i="8" s="1"/>
  <c r="N33" i="8"/>
  <c r="M32" i="8"/>
  <c r="N32" i="8" s="1"/>
  <c r="N15" i="8"/>
  <c r="M14" i="8"/>
  <c r="N14" i="8" s="1"/>
  <c r="F25" i="7"/>
  <c r="G25" i="7"/>
  <c r="H25" i="7"/>
  <c r="I25" i="7"/>
  <c r="E25" i="7"/>
  <c r="K5" i="7"/>
  <c r="K6" i="7"/>
  <c r="K7" i="7"/>
  <c r="K8" i="7"/>
  <c r="K9" i="7"/>
  <c r="K10" i="7"/>
  <c r="K11" i="7"/>
  <c r="K12" i="7"/>
  <c r="K13" i="7"/>
  <c r="K14" i="7"/>
  <c r="K15" i="7"/>
  <c r="K16" i="7"/>
  <c r="K17" i="7"/>
  <c r="K18" i="7"/>
  <c r="K19" i="7"/>
  <c r="K22" i="7"/>
  <c r="K23" i="7"/>
  <c r="K24" i="7"/>
  <c r="K4" i="7"/>
  <c r="J5" i="7"/>
  <c r="J6" i="7"/>
  <c r="J7" i="7"/>
  <c r="J8" i="7"/>
  <c r="J9" i="7"/>
  <c r="J10" i="7"/>
  <c r="J11" i="7"/>
  <c r="J12" i="7"/>
  <c r="J13" i="7"/>
  <c r="J14" i="7"/>
  <c r="J15" i="7"/>
  <c r="J16" i="7"/>
  <c r="J17" i="7"/>
  <c r="J18" i="7"/>
  <c r="J19" i="7"/>
  <c r="J22" i="7"/>
  <c r="J23" i="7"/>
  <c r="J24" i="7"/>
  <c r="J4" i="7"/>
  <c r="H3" i="8"/>
  <c r="I3" i="8" s="1"/>
  <c r="G3" i="8"/>
  <c r="L82" i="5"/>
  <c r="M82" i="5" s="1"/>
  <c r="L81" i="5"/>
  <c r="L66" i="5"/>
  <c r="M66" i="5" s="1"/>
  <c r="L65" i="5"/>
  <c r="L49" i="5"/>
  <c r="M49" i="5" s="1"/>
  <c r="L48" i="5"/>
  <c r="M48" i="5" s="1"/>
  <c r="M29" i="5"/>
  <c r="L29" i="5"/>
  <c r="L28" i="5"/>
  <c r="M28" i="5" s="1"/>
  <c r="L13" i="5"/>
  <c r="M13" i="5" s="1"/>
  <c r="L12" i="5"/>
  <c r="M12" i="5" s="1"/>
  <c r="G269" i="2" l="1"/>
  <c r="G292" i="2" s="1"/>
  <c r="G290" i="2"/>
  <c r="I290" i="2" s="1"/>
  <c r="L67" i="5"/>
  <c r="L69" i="5" s="1"/>
  <c r="N16" i="8"/>
  <c r="N17" i="8" s="1"/>
  <c r="K25" i="7"/>
  <c r="J25" i="7"/>
  <c r="N34" i="8"/>
  <c r="N35" i="8" s="1"/>
  <c r="L83" i="5"/>
  <c r="L85" i="5" s="1"/>
  <c r="N48" i="8"/>
  <c r="N49" i="8"/>
  <c r="M34" i="8"/>
  <c r="M16" i="8"/>
  <c r="L50" i="5"/>
  <c r="L52" i="5" s="1"/>
  <c r="L53" i="5" s="1"/>
  <c r="M65" i="5"/>
  <c r="M67" i="5" s="1"/>
  <c r="M68" i="5" s="1"/>
  <c r="M81" i="5"/>
  <c r="M83" i="5" s="1"/>
  <c r="M84" i="5" s="1"/>
  <c r="M50" i="5"/>
  <c r="M30" i="5"/>
  <c r="M32" i="5" s="1"/>
  <c r="L30" i="5"/>
  <c r="L32" i="5" s="1"/>
  <c r="M14" i="5"/>
  <c r="M16" i="5" s="1"/>
  <c r="L14" i="5"/>
  <c r="L16" i="5" s="1"/>
  <c r="E4" i="9"/>
  <c r="F4" i="9"/>
  <c r="F3" i="9"/>
  <c r="F6" i="9"/>
  <c r="F7" i="9"/>
  <c r="F8" i="9"/>
  <c r="F9" i="9"/>
  <c r="F10" i="9"/>
  <c r="F11" i="9"/>
  <c r="F12" i="9"/>
  <c r="F13" i="9"/>
  <c r="F14" i="9"/>
  <c r="F15" i="9"/>
  <c r="F16" i="9"/>
  <c r="F17" i="9"/>
  <c r="F18" i="9"/>
  <c r="F19" i="9"/>
  <c r="F20" i="9"/>
  <c r="F21" i="9"/>
  <c r="F22" i="9"/>
  <c r="F23" i="9"/>
  <c r="F5" i="9"/>
  <c r="E7" i="9"/>
  <c r="E8" i="9"/>
  <c r="E9" i="9"/>
  <c r="E10" i="9"/>
  <c r="E11" i="9"/>
  <c r="E12" i="9"/>
  <c r="E13" i="9"/>
  <c r="E14" i="9"/>
  <c r="E15" i="9"/>
  <c r="E16" i="9"/>
  <c r="E17" i="9"/>
  <c r="E18" i="9"/>
  <c r="E19" i="9"/>
  <c r="E20" i="9"/>
  <c r="E21" i="9"/>
  <c r="E22" i="9"/>
  <c r="E23" i="9"/>
  <c r="E6" i="9"/>
  <c r="E5" i="9"/>
  <c r="G52" i="8"/>
  <c r="D51" i="8"/>
  <c r="F51" i="8" s="1"/>
  <c r="H51" i="8" s="1"/>
  <c r="D50" i="8"/>
  <c r="F50" i="8" s="1"/>
  <c r="H50" i="8" s="1"/>
  <c r="D49" i="8"/>
  <c r="F49" i="8" s="1"/>
  <c r="H49" i="8" s="1"/>
  <c r="D48" i="8"/>
  <c r="F48" i="8" s="1"/>
  <c r="H48" i="8" s="1"/>
  <c r="D47" i="8"/>
  <c r="F47" i="8" s="1"/>
  <c r="H47" i="8" s="1"/>
  <c r="D46" i="8"/>
  <c r="F46" i="8" s="1"/>
  <c r="H46" i="8" s="1"/>
  <c r="D45" i="8"/>
  <c r="F45" i="8" s="1"/>
  <c r="H45" i="8" s="1"/>
  <c r="D44" i="8"/>
  <c r="F44" i="8" s="1"/>
  <c r="H44" i="8" s="1"/>
  <c r="D43" i="8"/>
  <c r="F43" i="8" s="1"/>
  <c r="H43" i="8" s="1"/>
  <c r="D42" i="8"/>
  <c r="F42" i="8" s="1"/>
  <c r="H42" i="8" s="1"/>
  <c r="D41" i="8"/>
  <c r="F41" i="8" s="1"/>
  <c r="H41" i="8" s="1"/>
  <c r="D40" i="8"/>
  <c r="F40" i="8" s="1"/>
  <c r="H40" i="8" s="1"/>
  <c r="D39" i="8"/>
  <c r="F39" i="8" s="1"/>
  <c r="H39" i="8" s="1"/>
  <c r="D38" i="8"/>
  <c r="F38" i="8" s="1"/>
  <c r="H38" i="8" s="1"/>
  <c r="D37" i="8"/>
  <c r="F37" i="8" s="1"/>
  <c r="H37" i="8" s="1"/>
  <c r="D36" i="8"/>
  <c r="F36" i="8" s="1"/>
  <c r="H36" i="8" s="1"/>
  <c r="D35" i="8"/>
  <c r="F35" i="8" s="1"/>
  <c r="H35" i="8" s="1"/>
  <c r="D34" i="8"/>
  <c r="F34" i="8" s="1"/>
  <c r="H34" i="8" s="1"/>
  <c r="D33" i="8"/>
  <c r="F33" i="8" s="1"/>
  <c r="H33" i="8" s="1"/>
  <c r="H52" i="8" s="1"/>
  <c r="D32" i="8"/>
  <c r="F31" i="8"/>
  <c r="H31" i="8" s="1"/>
  <c r="F30" i="8"/>
  <c r="H30" i="8" s="1"/>
  <c r="E24" i="8"/>
  <c r="D24" i="8"/>
  <c r="E23" i="8"/>
  <c r="D23" i="8"/>
  <c r="E22" i="8"/>
  <c r="D22" i="8"/>
  <c r="E21" i="8"/>
  <c r="D21" i="8"/>
  <c r="E20" i="8"/>
  <c r="D20" i="8"/>
  <c r="E19" i="8"/>
  <c r="D19" i="8"/>
  <c r="E18" i="8"/>
  <c r="D18" i="8"/>
  <c r="E17" i="8"/>
  <c r="D17" i="8"/>
  <c r="E16" i="8"/>
  <c r="D16" i="8"/>
  <c r="E15" i="8"/>
  <c r="D15" i="8"/>
  <c r="E14" i="8"/>
  <c r="D14" i="8"/>
  <c r="E13" i="8"/>
  <c r="D13" i="8"/>
  <c r="E12" i="8"/>
  <c r="D12" i="8"/>
  <c r="E11" i="8"/>
  <c r="D11" i="8"/>
  <c r="E10" i="8"/>
  <c r="D10" i="8"/>
  <c r="E9" i="8"/>
  <c r="D9" i="8"/>
  <c r="E8" i="8"/>
  <c r="D8" i="8"/>
  <c r="E7" i="8"/>
  <c r="D7" i="8"/>
  <c r="E6" i="8"/>
  <c r="D6" i="8"/>
  <c r="E4" i="8"/>
  <c r="D4" i="8"/>
  <c r="G62" i="5"/>
  <c r="E62" i="5"/>
  <c r="D61" i="5"/>
  <c r="F61" i="5" s="1"/>
  <c r="H61" i="5" s="1"/>
  <c r="D60" i="5"/>
  <c r="F60" i="5" s="1"/>
  <c r="H60" i="5" s="1"/>
  <c r="D59" i="5"/>
  <c r="F59" i="5" s="1"/>
  <c r="H59" i="5" s="1"/>
  <c r="D58" i="5"/>
  <c r="F58" i="5" s="1"/>
  <c r="H58" i="5" s="1"/>
  <c r="D57" i="5"/>
  <c r="F57" i="5" s="1"/>
  <c r="H57" i="5" s="1"/>
  <c r="D56" i="5"/>
  <c r="F56" i="5" s="1"/>
  <c r="H56" i="5" s="1"/>
  <c r="D55" i="5"/>
  <c r="F55" i="5" s="1"/>
  <c r="H55" i="5" s="1"/>
  <c r="D54" i="5"/>
  <c r="F54" i="5" s="1"/>
  <c r="H54" i="5" s="1"/>
  <c r="D53" i="5"/>
  <c r="F53" i="5" s="1"/>
  <c r="H53" i="5" s="1"/>
  <c r="D52" i="5"/>
  <c r="F52" i="5" s="1"/>
  <c r="H52" i="5" s="1"/>
  <c r="D51" i="5"/>
  <c r="F51" i="5" s="1"/>
  <c r="H51" i="5" s="1"/>
  <c r="D50" i="5"/>
  <c r="F50" i="5" s="1"/>
  <c r="H50" i="5" s="1"/>
  <c r="D49" i="5"/>
  <c r="F49" i="5" s="1"/>
  <c r="H49" i="5" s="1"/>
  <c r="D48" i="5"/>
  <c r="F48" i="5" s="1"/>
  <c r="H48" i="5" s="1"/>
  <c r="D47" i="5"/>
  <c r="F47" i="5" s="1"/>
  <c r="H47" i="5" s="1"/>
  <c r="D46" i="5"/>
  <c r="F46" i="5" s="1"/>
  <c r="H46" i="5" s="1"/>
  <c r="D45" i="5"/>
  <c r="F45" i="5" s="1"/>
  <c r="H45" i="5" s="1"/>
  <c r="D44" i="5"/>
  <c r="F44" i="5" s="1"/>
  <c r="H44" i="5" s="1"/>
  <c r="D43" i="5"/>
  <c r="F43" i="5" s="1"/>
  <c r="H43" i="5" s="1"/>
  <c r="H62" i="5" s="1"/>
  <c r="D42" i="5"/>
  <c r="F42" i="5" s="1"/>
  <c r="D41" i="5"/>
  <c r="F41" i="5" s="1"/>
  <c r="H41" i="5" s="1"/>
  <c r="F40" i="5"/>
  <c r="E24" i="5"/>
  <c r="D24" i="5"/>
  <c r="E23" i="5"/>
  <c r="D23" i="5"/>
  <c r="E22" i="5"/>
  <c r="D22" i="5"/>
  <c r="E21" i="5"/>
  <c r="D21" i="5"/>
  <c r="E20" i="5"/>
  <c r="D20" i="5"/>
  <c r="E19" i="5"/>
  <c r="D19" i="5"/>
  <c r="E18" i="5"/>
  <c r="D18" i="5"/>
  <c r="E17" i="5"/>
  <c r="D17" i="5"/>
  <c r="E16" i="5"/>
  <c r="D16" i="5"/>
  <c r="E15" i="5"/>
  <c r="D15" i="5"/>
  <c r="E14" i="5"/>
  <c r="D14" i="5"/>
  <c r="E13" i="5"/>
  <c r="D13" i="5"/>
  <c r="E12" i="5"/>
  <c r="D12" i="5"/>
  <c r="E11" i="5"/>
  <c r="D11" i="5"/>
  <c r="E10" i="5"/>
  <c r="D10" i="5"/>
  <c r="E9" i="5"/>
  <c r="D9" i="5"/>
  <c r="E8" i="5"/>
  <c r="D8" i="5"/>
  <c r="E7" i="5"/>
  <c r="D7" i="5"/>
  <c r="E6" i="5"/>
  <c r="D6" i="5"/>
  <c r="E4" i="5"/>
  <c r="D4" i="5"/>
  <c r="G3" i="5"/>
  <c r="H3" i="5" s="1"/>
  <c r="F3" i="5"/>
  <c r="H7" i="8" l="1"/>
  <c r="M69" i="5"/>
  <c r="M85" i="5"/>
  <c r="H16" i="8"/>
  <c r="I16" i="8" s="1"/>
  <c r="G16" i="8"/>
  <c r="G4" i="8"/>
  <c r="H4" i="8"/>
  <c r="I4" i="8" s="1"/>
  <c r="G11" i="8"/>
  <c r="H11" i="8"/>
  <c r="I11" i="8" s="1"/>
  <c r="H13" i="8"/>
  <c r="I13" i="8" s="1"/>
  <c r="G13" i="8"/>
  <c r="G15" i="8"/>
  <c r="H15" i="8"/>
  <c r="I15" i="8" s="1"/>
  <c r="G19" i="8"/>
  <c r="H19" i="8"/>
  <c r="I19" i="8" s="1"/>
  <c r="H21" i="8"/>
  <c r="I21" i="8" s="1"/>
  <c r="G21" i="8"/>
  <c r="G23" i="8"/>
  <c r="H23" i="8"/>
  <c r="I23" i="8" s="1"/>
  <c r="H12" i="8"/>
  <c r="I12" i="8" s="1"/>
  <c r="G12" i="8"/>
  <c r="H20" i="8"/>
  <c r="I20" i="8" s="1"/>
  <c r="G20" i="8"/>
  <c r="G22" i="8"/>
  <c r="H22" i="8"/>
  <c r="I22" i="8" s="1"/>
  <c r="H24" i="8"/>
  <c r="I24" i="8" s="1"/>
  <c r="G24" i="8"/>
  <c r="G14" i="8"/>
  <c r="H14" i="8"/>
  <c r="I14" i="8" s="1"/>
  <c r="G10" i="8"/>
  <c r="H10" i="8"/>
  <c r="I10" i="8" s="1"/>
  <c r="G18" i="8"/>
  <c r="H18" i="8"/>
  <c r="I18" i="8" s="1"/>
  <c r="H9" i="8"/>
  <c r="I9" i="8" s="1"/>
  <c r="G9" i="8"/>
  <c r="H17" i="8"/>
  <c r="I17" i="8" s="1"/>
  <c r="G17" i="8"/>
  <c r="H6" i="8"/>
  <c r="I6" i="8" s="1"/>
  <c r="G8" i="8"/>
  <c r="H8" i="8"/>
  <c r="I8" i="8" s="1"/>
  <c r="I7" i="8"/>
  <c r="G7" i="8"/>
  <c r="G6" i="8"/>
  <c r="M52" i="5"/>
  <c r="M53" i="5" s="1"/>
  <c r="M51" i="5"/>
  <c r="M31" i="5"/>
  <c r="M15" i="5"/>
  <c r="D52" i="8"/>
  <c r="F32" i="8"/>
  <c r="F52" i="8" s="1"/>
  <c r="D62" i="5"/>
  <c r="G7" i="5"/>
  <c r="H7" i="5" s="1"/>
  <c r="F15" i="5"/>
  <c r="F62" i="5"/>
  <c r="F8" i="5"/>
  <c r="G10" i="5"/>
  <c r="H10" i="5" s="1"/>
  <c r="F12" i="5"/>
  <c r="H42" i="5"/>
  <c r="G15" i="5"/>
  <c r="H15" i="5" s="1"/>
  <c r="F17" i="5"/>
  <c r="F19" i="5"/>
  <c r="F23" i="5"/>
  <c r="G16" i="5"/>
  <c r="H16" i="5" s="1"/>
  <c r="F24" i="5"/>
  <c r="F7" i="5"/>
  <c r="F11" i="5"/>
  <c r="F20" i="5"/>
  <c r="G8" i="5"/>
  <c r="H8" i="5" s="1"/>
  <c r="G23" i="5"/>
  <c r="H23" i="5" s="1"/>
  <c r="F9" i="5"/>
  <c r="G18" i="5"/>
  <c r="H18" i="5" s="1"/>
  <c r="G6" i="5"/>
  <c r="H6" i="5" s="1"/>
  <c r="G11" i="5"/>
  <c r="H11" i="5" s="1"/>
  <c r="F13" i="5"/>
  <c r="G20" i="5"/>
  <c r="H20" i="5" s="1"/>
  <c r="G22" i="5"/>
  <c r="H22" i="5" s="1"/>
  <c r="F4" i="5"/>
  <c r="G12" i="5"/>
  <c r="H12" i="5" s="1"/>
  <c r="G14" i="5"/>
  <c r="H14" i="5" s="1"/>
  <c r="F16" i="5"/>
  <c r="G19" i="5"/>
  <c r="H19" i="5" s="1"/>
  <c r="F21" i="5"/>
  <c r="G24" i="5"/>
  <c r="H24" i="5" s="1"/>
  <c r="G4" i="5"/>
  <c r="H4" i="5" s="1"/>
  <c r="F6" i="5"/>
  <c r="G9" i="5"/>
  <c r="H9" i="5" s="1"/>
  <c r="F10" i="5"/>
  <c r="G13" i="5"/>
  <c r="H13" i="5" s="1"/>
  <c r="F14" i="5"/>
  <c r="G17" i="5"/>
  <c r="H17" i="5" s="1"/>
  <c r="F18" i="5"/>
  <c r="G21" i="5"/>
  <c r="H21" i="5" s="1"/>
  <c r="F22" i="5"/>
  <c r="H32" i="8" l="1"/>
</calcChain>
</file>

<file path=xl/sharedStrings.xml><?xml version="1.0" encoding="utf-8"?>
<sst xmlns="http://schemas.openxmlformats.org/spreadsheetml/2006/main" count="4794" uniqueCount="1563">
  <si>
    <t>Data</t>
  </si>
  <si>
    <t>Virksomhedens navn</t>
  </si>
  <si>
    <t>G0.2</t>
  </si>
  <si>
    <t>Gade</t>
  </si>
  <si>
    <t>G0.3</t>
  </si>
  <si>
    <t xml:space="preserve">Postnr </t>
  </si>
  <si>
    <t>G0.4</t>
  </si>
  <si>
    <t>By</t>
  </si>
  <si>
    <t>G0.5</t>
  </si>
  <si>
    <t>Landsdel</t>
  </si>
  <si>
    <t>G0.6</t>
  </si>
  <si>
    <t>G0.7</t>
  </si>
  <si>
    <t>G0.8</t>
  </si>
  <si>
    <t>Officiel e-mail</t>
  </si>
  <si>
    <t>G0.9</t>
  </si>
  <si>
    <t>Hjemmeside adresse</t>
  </si>
  <si>
    <t>G0.10</t>
  </si>
  <si>
    <t>Byggeår</t>
  </si>
  <si>
    <t>G0.11</t>
  </si>
  <si>
    <t>Antal værelser</t>
  </si>
  <si>
    <t>G0.12</t>
  </si>
  <si>
    <t>Antal etage m2</t>
  </si>
  <si>
    <t>G0.13</t>
  </si>
  <si>
    <t>Antal opvarmede m2</t>
  </si>
  <si>
    <t>G0.14</t>
  </si>
  <si>
    <t>G0.15</t>
  </si>
  <si>
    <t>G0.16</t>
  </si>
  <si>
    <t>Varmetype</t>
  </si>
  <si>
    <t>G0.17</t>
  </si>
  <si>
    <t>G0.18</t>
  </si>
  <si>
    <t>Egen produktion af vedvarende energi</t>
  </si>
  <si>
    <t>G0.19</t>
  </si>
  <si>
    <t>Evt. lukkeperiode</t>
  </si>
  <si>
    <t>G0.20</t>
  </si>
  <si>
    <t>Ejerforhold/selskabsform</t>
  </si>
  <si>
    <t>G0.21</t>
  </si>
  <si>
    <t>Personale</t>
  </si>
  <si>
    <t> Data</t>
  </si>
  <si>
    <t>G0.30</t>
  </si>
  <si>
    <t>Antal ansatte</t>
  </si>
  <si>
    <t>G0.31</t>
  </si>
  <si>
    <t>G0.32</t>
  </si>
  <si>
    <t>G0.33</t>
  </si>
  <si>
    <t>G0.34</t>
  </si>
  <si>
    <t>G0.35</t>
  </si>
  <si>
    <t>G0.36</t>
  </si>
  <si>
    <t>G0.37</t>
  </si>
  <si>
    <t>Evt. supplerende kontaktperson</t>
  </si>
  <si>
    <t>G0.38</t>
  </si>
  <si>
    <t>G0.39</t>
  </si>
  <si>
    <t>G0.40</t>
  </si>
  <si>
    <t>Hele/dele af bygninger som er fredet</t>
  </si>
  <si>
    <t>Miljøledelse</t>
  </si>
  <si>
    <t>Type</t>
  </si>
  <si>
    <t>Ja/nej</t>
  </si>
  <si>
    <t>Evt. kommentarer</t>
  </si>
  <si>
    <t>Obligatorisk</t>
  </si>
  <si>
    <t>Ja</t>
  </si>
  <si>
    <t>Information</t>
  </si>
  <si>
    <t xml:space="preserve">Virksomheden informerer og inddrager relevante samarbejdspartnere i miljøarbejdet. </t>
  </si>
  <si>
    <t>Gæsteinformation</t>
  </si>
  <si>
    <t>Vand</t>
  </si>
  <si>
    <t>Virksomheden bør have særskilt vandbimålere - især ved stærkt vandforbrugende installationer.</t>
  </si>
  <si>
    <t>Utætheder skal repareres med det samme.</t>
  </si>
  <si>
    <t>Alle ofte brugte og centralt placerede offentlige toiletter skal have dobbeltskyl senest 1 år efter tildeling.</t>
  </si>
  <si>
    <t>Urinaler skal have automatisk tidsbegrænsning, sensor, trykknap eller være vandfrie for at undgå unødigt vandspild.</t>
  </si>
  <si>
    <t>Alle virksomhedens urinaler er vandfrie.</t>
  </si>
  <si>
    <t>Der er sensorer på de ofte brugte og centralt placerede offentlige toiletters håndvaske.</t>
  </si>
  <si>
    <t>Nyindkøbte hætte- og tunnelopvaskemaskiner må maksimalt indtage 3,5 liter vand pr. kurv.</t>
  </si>
  <si>
    <t>Regnvand opsamles og anvendes som gråt vand til f.eks. wc-cisterner, vanding og lignende.</t>
  </si>
  <si>
    <t>Vask og rengøring</t>
  </si>
  <si>
    <t xml:space="preserve">Rengøringsmidler, vaskemidler, sæbe etc. skal indkøbes, anvendes og doseres, så de påvirker miljøet mindst muligt. </t>
  </si>
  <si>
    <t>Virksomheden har et automatisk doseringssystem for rengøringsmidler.</t>
  </si>
  <si>
    <t>Medarbejdere der står for rengøring og vask skal informeres om korrekt brug og dosering af produkterne.</t>
  </si>
  <si>
    <t>Affald</t>
  </si>
  <si>
    <t xml:space="preserve">Der indkøbes miljømærkede genopladelige batterier, hvor det er muligt. </t>
  </si>
  <si>
    <t>Det indkøbes miljømærkede tonerpatroner til printere m.v., som efter brug sendes til genpåfyldning.</t>
  </si>
  <si>
    <t>Energi</t>
  </si>
  <si>
    <t>Der er installeret CTS-anlæg til styring af varme, belysning og andre særligt energiforbrugende anlæg.</t>
  </si>
  <si>
    <t>Virksomheden har automatisk sluk af varme og aircondition ved åbne vinduer.</t>
  </si>
  <si>
    <t xml:space="preserve">Ventilationsanlæg, kedler og evt. klimaanlæg rengøres jævnligt og efterses mindst én gang om året. </t>
  </si>
  <si>
    <t xml:space="preserve">Obligatorisk </t>
  </si>
  <si>
    <t>Nyindkøbte klimaanlæg (aircondition) eller varmepumper skal have et lavt energiforbrug, og klimaanlæg på under 12 kW skal have energimærke A.</t>
  </si>
  <si>
    <t>Nyindkøbte køleanlæg og varmepumper må ikke indeholde CFC og HCFC.</t>
  </si>
  <si>
    <t>50 % af virksomhedens belysning er behovsstyret.</t>
  </si>
  <si>
    <t>Fødevarer</t>
  </si>
  <si>
    <t>Udearealer</t>
  </si>
  <si>
    <t xml:space="preserve">Virksomheden bruger salt uden klorid, eller grus til glatførebekæmpelse.  </t>
  </si>
  <si>
    <t>Grønne aktiviteter</t>
  </si>
  <si>
    <t>Administration</t>
  </si>
  <si>
    <t>Virksomhed</t>
  </si>
  <si>
    <t>     </t>
  </si>
  <si>
    <t>Koordinator(er)</t>
  </si>
  <si>
    <t>Skema 1 – Miljøgruppe og interne ressourcepersoner</t>
  </si>
  <si>
    <t>Person</t>
  </si>
  <si>
    <t>Organisation</t>
  </si>
  <si>
    <t>Kontaktdata</t>
  </si>
  <si>
    <t>Søren Sørensen</t>
  </si>
  <si>
    <t>Teknisk direktør</t>
  </si>
  <si>
    <t>Yy xx yy xx</t>
  </si>
  <si>
    <t>Skema 2 – Eksterne ressourcepersoner</t>
  </si>
  <si>
    <t>Jens Jensen</t>
  </si>
  <si>
    <t>Elsparefonden</t>
  </si>
  <si>
    <t>Xx yy xx yy</t>
  </si>
  <si>
    <t>Skema 3 – Afholdte og planlagte møder</t>
  </si>
  <si>
    <t>Dato:</t>
  </si>
  <si>
    <t>Sted:</t>
  </si>
  <si>
    <t>Deltagere:</t>
  </si>
  <si>
    <t>Bemærkninger:</t>
  </si>
  <si>
    <t>Mødelokale 1</t>
  </si>
  <si>
    <t>Ledelsen plus miljøansvarlige.</t>
  </si>
  <si>
    <t xml:space="preserve">Næste møde afholdes den første uge i februar, hvor alle ansatte deltager i en brainstorming. </t>
  </si>
  <si>
    <t>Skema 4 – Miljøpolitik</t>
  </si>
  <si>
    <t>Skema 5 – Miljøgennemgang / brainstorming</t>
  </si>
  <si>
    <t>Prioritet:</t>
  </si>
  <si>
    <t>Akut problem</t>
  </si>
  <si>
    <t>Som har stor betydning for miljøet</t>
  </si>
  <si>
    <t>Væsentligt problem</t>
  </si>
  <si>
    <t>Som har væsentlig betydning for miljøet</t>
  </si>
  <si>
    <t>Mindre problem</t>
  </si>
  <si>
    <t>Som har mindre betydning for miljøet</t>
  </si>
  <si>
    <t>Anbefalinger</t>
  </si>
  <si>
    <t>Som ikke er en nødvendighed, men som alligevel vil forbedre miljøet.</t>
  </si>
  <si>
    <t>Indhold</t>
  </si>
  <si>
    <t>Hvorfor er det vigtigt?</t>
  </si>
  <si>
    <t>Prioritering</t>
  </si>
  <si>
    <t>Der bruges for meget unødvendig vand</t>
  </si>
  <si>
    <t>Vand er dyrt og bidrager til et øget CO2-forbrug.</t>
  </si>
  <si>
    <t>Evt. yderligere kommentarer</t>
  </si>
  <si>
    <t>Skema 6 – Fra mål til handling</t>
  </si>
  <si>
    <t xml:space="preserve">Se eksempel på udfyldelse i afsnit 1.4 </t>
  </si>
  <si>
    <t>Mål:</t>
  </si>
  <si>
    <t>Ansvarlig:</t>
  </si>
  <si>
    <t>Opgaver:</t>
  </si>
  <si>
    <t>Tidsramme:</t>
  </si>
  <si>
    <t>Ressourcer:</t>
  </si>
  <si>
    <t>Opfølgning:</t>
  </si>
  <si>
    <t>Skema 7 – Gennemførelse og evaluering</t>
  </si>
  <si>
    <t>Hvad er gennemført?</t>
  </si>
  <si>
    <t>Virker det?</t>
  </si>
  <si>
    <t>Evt. justering/opfølgning</t>
  </si>
  <si>
    <t xml:space="preserve">Alle toiletter er udskiftet i lobby, på gange og i restaurant og ½ af alle toiletter på værelser er ombygget til dobbeltskyld. </t>
  </si>
  <si>
    <t xml:space="preserve">Vandforbruget for hotellet er faldet med 10 % svarende til X i en periode, hvor omsætningen er stabil. Det giver en besparelse på kr.Y. </t>
  </si>
  <si>
    <t>Toiletterne på de sidste værelser forventes ombygget i 200X</t>
  </si>
  <si>
    <t>Vandpris/m3</t>
  </si>
  <si>
    <t>1000 l= 1 m3</t>
  </si>
  <si>
    <t>Dato</t>
  </si>
  <si>
    <t>Aflæsning/m3</t>
  </si>
  <si>
    <t>Forbrug i /m3</t>
  </si>
  <si>
    <t>Periodens længde/dage</t>
  </si>
  <si>
    <t>Omk i kr. pr dag</t>
  </si>
  <si>
    <t>Forbrug pr. mdr/m3</t>
  </si>
  <si>
    <t>Pris pr/mdr</t>
  </si>
  <si>
    <t>Startaflæs</t>
  </si>
  <si>
    <t>=</t>
  </si>
  <si>
    <t>Startaflæsning</t>
  </si>
  <si>
    <t>År</t>
  </si>
  <si>
    <t>Vandpris/kr</t>
  </si>
  <si>
    <t>Pris pr/år</t>
  </si>
  <si>
    <t>Antal gæster</t>
  </si>
  <si>
    <t>Omk pr. gæst</t>
  </si>
  <si>
    <t>201X</t>
  </si>
  <si>
    <t>201Y</t>
  </si>
  <si>
    <t>Gnsnit</t>
  </si>
  <si>
    <t>Periode</t>
  </si>
  <si>
    <t>Beskrivelse</t>
  </si>
  <si>
    <t>Enhed</t>
  </si>
  <si>
    <t>L</t>
  </si>
  <si>
    <t>Kr</t>
  </si>
  <si>
    <t>Antal liter eksisterende toilet</t>
  </si>
  <si>
    <t>Nyt dobbeltskyltoilet (3/6l) (0,25x6l/skyl+0,75x3 l/skyl)</t>
  </si>
  <si>
    <t>Pris på vand/m3</t>
  </si>
  <si>
    <t>Antal dage</t>
  </si>
  <si>
    <t>Belægningsprocent</t>
  </si>
  <si>
    <t>Kostpris toilet (levetid 20 år)</t>
  </si>
  <si>
    <t>Arbejdsomkostninger</t>
  </si>
  <si>
    <t>Nuværende forbrug pr. år</t>
  </si>
  <si>
    <t>Nyt toilet forbrug pr. år</t>
  </si>
  <si>
    <t>Besparelse på 1 år</t>
  </si>
  <si>
    <t>Tilbagebetalingstid/år</t>
  </si>
  <si>
    <t>Besparelse 10 år:</t>
  </si>
  <si>
    <t>Aflæsning
/kWh</t>
  </si>
  <si>
    <t>Forbrug i / kWh</t>
  </si>
  <si>
    <t>Forbrug pr. mdr/Kwh</t>
  </si>
  <si>
    <t/>
  </si>
  <si>
    <t>Aflæsning/ kWh</t>
  </si>
  <si>
    <t>Energipris/kr</t>
  </si>
  <si>
    <t>Samlede indkøb i kr eller kg</t>
  </si>
  <si>
    <t>Samlede økoligi i kr. eller kg.</t>
  </si>
  <si>
    <t>Økologiprocent</t>
  </si>
  <si>
    <t>Startdag</t>
  </si>
  <si>
    <t>Antal toiletter</t>
  </si>
  <si>
    <t>Toiletter:</t>
  </si>
  <si>
    <t>Skyl pr dag inkl. 1 skyl pr rengøring</t>
  </si>
  <si>
    <t>Skyl pr dag pr. gæst</t>
  </si>
  <si>
    <t>Antal liter pr. skyl ved eksisterende urinal</t>
  </si>
  <si>
    <t>Antal liter pr. skyl ved vandfrit urinal</t>
  </si>
  <si>
    <t xml:space="preserve">Antal gæster (100 gæster heraf ½-delen kvinder) </t>
  </si>
  <si>
    <t>Kostpris toilet</t>
  </si>
  <si>
    <t>Driftsomkostninger urilock skift efter 15.000 afbenyttelser</t>
  </si>
  <si>
    <t>Nuværende vandudgifter pr. år</t>
  </si>
  <si>
    <t>Udgifter til vandfrit urinal pr. år</t>
  </si>
  <si>
    <t>Forbrug for overnattende gæst/min</t>
  </si>
  <si>
    <t>Antal liter i minuttet ved eksisterende håndvask</t>
  </si>
  <si>
    <t>Antal liter i minuttet ved ny håndvask</t>
  </si>
  <si>
    <t>Pris på fjernvarme/m3</t>
  </si>
  <si>
    <t>Kostpris perlator</t>
  </si>
  <si>
    <t>Nyt forbrug pr. år</t>
  </si>
  <si>
    <t>Toilet til dobbeltskyl</t>
  </si>
  <si>
    <t>Toilet til urinal</t>
  </si>
  <si>
    <t>Antal håndvaskninger i løbet af en dag</t>
  </si>
  <si>
    <t>Antal minutter, hvor vandet er tændt</t>
  </si>
  <si>
    <t>Antal håndvaske i 10 år</t>
  </si>
  <si>
    <t>Kostpris perlatorer</t>
  </si>
  <si>
    <t>Pris år</t>
  </si>
  <si>
    <t>Energipris/kr pr kWh</t>
  </si>
  <si>
    <t>Pointkriterium 
4 point</t>
  </si>
  <si>
    <t>Pointkriterium
3 point</t>
  </si>
  <si>
    <t>Pointkriterium
2 point</t>
  </si>
  <si>
    <t>Pointkriterium
5 point</t>
  </si>
  <si>
    <t>Pointkriterium 
5 point</t>
  </si>
  <si>
    <t>Pointkriterium 
3 point</t>
  </si>
  <si>
    <t>Pointkriterium
1 point</t>
  </si>
  <si>
    <t>Pointkriterium 
1 point</t>
  </si>
  <si>
    <t>Brændbart</t>
  </si>
  <si>
    <t>Pap</t>
  </si>
  <si>
    <t>Glas</t>
  </si>
  <si>
    <t>Madaffald</t>
  </si>
  <si>
    <t>Olie (fx friture)</t>
  </si>
  <si>
    <t>Batterier</t>
  </si>
  <si>
    <t>E-pære</t>
  </si>
  <si>
    <t>Kort beskrivelse</t>
  </si>
  <si>
    <t>Pant flasker</t>
  </si>
  <si>
    <t>Antal beholdere</t>
  </si>
  <si>
    <t>Elektronisk affald</t>
  </si>
  <si>
    <t>Hvad</t>
  </si>
  <si>
    <t>Plastfolie</t>
  </si>
  <si>
    <t>Kemikalier/maling</t>
  </si>
  <si>
    <t>Lyssofrør</t>
  </si>
  <si>
    <t>Papir/aviser</t>
  </si>
  <si>
    <t>Ansvarlig</t>
  </si>
  <si>
    <t>Glascontainer har piktogtram
Ansatte er informeret via opslag, ved oplæring og ved årets første personalemøde
I kontrakt med rengøringsfirma</t>
  </si>
  <si>
    <t>Procedure</t>
  </si>
  <si>
    <t>Teknisk ansvarlig og miljøudvalg</t>
  </si>
  <si>
    <t>Opvasker, køkken- og serveringspersonale frasorterer mad i madspande</t>
  </si>
  <si>
    <t>Ansatte er informeret via ark, ved oplæring og ved årets første personalemøde</t>
  </si>
  <si>
    <t>Smadret porcelæn
 og glas</t>
  </si>
  <si>
    <t>Tømingspris</t>
  </si>
  <si>
    <t>Ved varerlevering opsamles alt plastikfolie og lægges i skraldespand ved affaldsstation</t>
  </si>
  <si>
    <t>Plastik flasker/affald</t>
  </si>
  <si>
    <t>Emne</t>
  </si>
  <si>
    <t>Hvad skal udfyldes i arkene</t>
  </si>
  <si>
    <t>Hvad betyder "Evt. kommentarer"?</t>
  </si>
  <si>
    <t>Det er eventuelle uddybninger af jeres svar.</t>
  </si>
  <si>
    <t>Følgende mailadresser ønsker 
at modtage nyhedsbrev</t>
  </si>
  <si>
    <t>Direkte mailadresse (direktør/leder)</t>
  </si>
  <si>
    <t>Direkte telefonnr. (Miljøkontakt)</t>
  </si>
  <si>
    <t>Direkte mailadresse (Miljøkontakt)</t>
  </si>
  <si>
    <t>Direkte telefonnr. (direktør/leder)</t>
  </si>
  <si>
    <t>Haveaffald</t>
  </si>
  <si>
    <t>Teknisk personale opsamler og sender det på genbrugsstation  </t>
  </si>
  <si>
    <t>Teknisk personale skifter, opsamler og sender det på genbrugsstation</t>
  </si>
  <si>
    <t>Gæsten kan afleverer batterier i reception
Personale afleverer batterier i reception eller i teknikerrum
Teknisk personale opsamler og sender det på genbrugsstation</t>
  </si>
  <si>
    <t>Teknisk personale opsamler og sender det på genbrugspladser</t>
  </si>
  <si>
    <t>Mængde affald/år</t>
  </si>
  <si>
    <t>Omkostninger/år</t>
  </si>
  <si>
    <t>Antal tømninger/år</t>
  </si>
  <si>
    <t>Samlet</t>
  </si>
  <si>
    <t>Forslag til affaldsplan (udfyld selv)</t>
  </si>
  <si>
    <t>Størrelse beholdere (M3, L,kg)</t>
  </si>
  <si>
    <t>M3=1000 l</t>
  </si>
  <si>
    <t>Papcontainer har piktogtram
Ansatte er informeret via opslag, ved oplæring og ved årets første personalemøde</t>
  </si>
  <si>
    <t>Hvor skal excel-arket sendes hen?</t>
  </si>
  <si>
    <t>Hvad skal de øvrige ark bruges til?</t>
  </si>
  <si>
    <t>Hvor megen virksomhedsdata skal udfyldes?</t>
  </si>
  <si>
    <t>Dato for tildeling af Green Key</t>
  </si>
  <si>
    <t>kWh</t>
  </si>
  <si>
    <t>Antal timer pr. dag</t>
  </si>
  <si>
    <t>Antal pærer</t>
  </si>
  <si>
    <t>Pris på KWh/kr</t>
  </si>
  <si>
    <t>Wat eksisterende lyskilde</t>
  </si>
  <si>
    <t>Pris eksisterende lyskilde/kr</t>
  </si>
  <si>
    <t>Levetimer eksisterende lyskilde</t>
  </si>
  <si>
    <t>Wat ny lyskilde</t>
  </si>
  <si>
    <t>Pris ny lyskilde</t>
  </si>
  <si>
    <t>Levetimer ny lyskilde</t>
  </si>
  <si>
    <t>Evt. investring</t>
  </si>
  <si>
    <t>Besparelse strømforbrug 1 år</t>
  </si>
  <si>
    <t>Evt. omk/besparelse indkøb</t>
  </si>
  <si>
    <t>Samlede besparelse 1 år</t>
  </si>
  <si>
    <t>Evt. tilbagebetalingstid</t>
  </si>
  <si>
    <t>Opholdsrum/reception fra 60 W glødepære til 10 W energisparepære</t>
  </si>
  <si>
    <t>Antal dage (belægningsprocent på 60 %)</t>
  </si>
  <si>
    <t>Antal pærer (2 pr. værelse)</t>
  </si>
  <si>
    <t>Sengelampe fra 40 W glødepære til 10 W energisparepære på 100 værelser</t>
  </si>
  <si>
    <t>Sensor på offentligt toilet: 5 toiletter med hver 10 pærer</t>
  </si>
  <si>
    <t>Besparelse strømforbrug ved sesnor (60%)</t>
  </si>
  <si>
    <t>Pris behovsstyring</t>
  </si>
  <si>
    <t>Evt. etablering</t>
  </si>
  <si>
    <t>Tilbagebetalingstid</t>
  </si>
  <si>
    <t>Besparelse i 10 år</t>
  </si>
  <si>
    <t>Produkt</t>
  </si>
  <si>
    <t>Leverandør</t>
  </si>
  <si>
    <t>Miljømærket</t>
  </si>
  <si>
    <t>Forbrug</t>
  </si>
  <si>
    <t>Højt</t>
  </si>
  <si>
    <t>Leverandør X</t>
  </si>
  <si>
    <t>Leverandør Y</t>
  </si>
  <si>
    <t>Rengøring X1</t>
  </si>
  <si>
    <t>Rengøring X2</t>
  </si>
  <si>
    <t>Rengøring Y1</t>
  </si>
  <si>
    <t>Nej</t>
  </si>
  <si>
    <t>Svanen</t>
  </si>
  <si>
    <t>Der Blauer Engel</t>
  </si>
  <si>
    <t>Hvilket mærke</t>
  </si>
  <si>
    <t>Middel</t>
  </si>
  <si>
    <t>Lavt</t>
  </si>
  <si>
    <t>Rengøringsmidler må ikke indeholde følgende stoffer: EDTA, NTA, Klor og Fosfonat</t>
  </si>
  <si>
    <t>Hvor mange point skal der opnås?</t>
  </si>
  <si>
    <t>Hvad sker der ved forkert udfyldelse af skemaet?</t>
  </si>
  <si>
    <t>Sekretariatet vil altid vende tilbage til virksomheden, hvis der er noget som er udfyldt forkert eller er uklart.</t>
  </si>
  <si>
    <t>Hvad sker der hvis vi svarer nej på et obligatorisk kriterium?</t>
  </si>
  <si>
    <t>Alle obligatoriske kriterier skal opfyldes. Sekretariatet vil altid vende tilbage til virksomheden, hvis der er svaret nej ud for et obligatorisk kriterium for at sikre rette rådgivning vedr. kriteriet.</t>
  </si>
  <si>
    <t>Navn på direktør/leder</t>
  </si>
  <si>
    <t>Titel på direktør/Leder</t>
  </si>
  <si>
    <t>Navn på miljøkontakt/ansvarlig</t>
  </si>
  <si>
    <t>Titel på miljøkontakt/ansvarlig</t>
  </si>
  <si>
    <t>G0.41</t>
  </si>
  <si>
    <t>Lejepris/mdr</t>
  </si>
  <si>
    <t>Affaldsspande findes relevante steder over hele virksomheden
Tømmes dagligt af rengøringspersonale
Alt brændbart samles på affaldsstation</t>
  </si>
  <si>
    <t>Piktogrammer på container
Yderligere info ikke nødvendig</t>
  </si>
  <si>
    <t>Gæsterne kan sortere papir fra konferencerum ved små papkasser og på værelser ved at lægge det ved siden af skraldespanden
Personale sorterer papir i papkasse ved kontor og kantine
Papir indsamles af rengøringspersonalet dagligt i gæsteområder og ugentligt i personaleområder</t>
  </si>
  <si>
    <t>Alt personale bringer pap til papcontainer
Opvasker sammenpresser pappet 
Fyldt pappresser håndteres af teknisk personale</t>
  </si>
  <si>
    <t>Gæsterne kan sortere glas fra konferencerum ved samling på borde og på værelser ved at lægge det ved siden af skraldespanden
Ved bespisning bringer serveringspersonale bringer det til glascontainer og resten indsamles af rengøringspersonalet</t>
  </si>
  <si>
    <t>Ansatte er informeret via ark, ved oplæring og ved årets første personalemøde
Piktogram på opsamlingscontainer
Obs: Halogen og glødepærer skal i brændbart</t>
  </si>
  <si>
    <t>Ansatte er informeret via ark, ved oplæring og ved årets første personalemøde
Piktogram på opsamlingscontainer</t>
  </si>
  <si>
    <t>Gæsterne kan sortere plastik flasker fra konferencerum ved samling på borde og på værelser ved at lægge det ved siden af skraldespanden
Serveringspersonale og rengøringspesonale bringer det til plastikflaske container </t>
  </si>
  <si>
    <t>Gæsten informeret via værelsesmappe og på hjemmeside
Plastcontainer har piktogtram
Ansatte er informeret via ark, ved oplæring og ved årets første personalemøde
I kontrakt med rengøringsfirma</t>
  </si>
  <si>
    <t>Ansatte er informeret via ark, ved oplæring og ved årets første personalemøde
Piktogram på opsamlingscontainer  </t>
  </si>
  <si>
    <t>Teknisk personale indsamler haveaffald på affaldsstation
Større mængder køres på genbrugspladser</t>
  </si>
  <si>
    <t>Oplæring af teknisk personale
Piktogram på opsamlingscontainer</t>
  </si>
  <si>
    <t>Evt andet 1:</t>
  </si>
  <si>
    <t>Evt andet 2:</t>
  </si>
  <si>
    <t>Evt andet 3:</t>
  </si>
  <si>
    <t>Alle papiropsamlingssteder har piktogtram, og der er information i værelsesmappe
Ansatte er informeret via opslag, ved oplæring og ved årets første personalemøde
Indarbejdet i kontrakt med rengøringsfirma</t>
  </si>
  <si>
    <t>Porcelænskasse har piktogtram
Serveringspersonale informeres ved oplæring og ved årets første personalemøde</t>
  </si>
  <si>
    <t>Serveringspersonale og opvasker bringer det til porcelænkasse</t>
  </si>
  <si>
    <t>Gæsterne kan sortere pant flasker fra konferencerum ved samling på borde og på værelser ved at lægge det ved siden af skraldespanden
Serveringspersonale og rengøringspesonale bringer det til pantcontainer</t>
  </si>
  <si>
    <t>Gæsten informeret via værelsesmappe
Pantcontainer har piktogtram
Ansatte er informeret via ark, ved oplæring og ved årets første personalemøde
I kontrakt med rengøringsfirma</t>
  </si>
  <si>
    <t>Opvasker, køkken- og serveringspersonale frasorterer olie i oliespande</t>
  </si>
  <si>
    <t>Kapacitet</t>
  </si>
  <si>
    <t>Personale afleverer E-pære i teknikerrum
Teknisk personale opsamler og sender det på genbrugsstation</t>
  </si>
  <si>
    <t>   
  </t>
  </si>
  <si>
    <t xml:space="preserve">
</t>
  </si>
  <si>
    <t>Leveringskasse</t>
  </si>
  <si>
    <t>Kontrakt med leverandør jf. leverandørarkene</t>
  </si>
  <si>
    <t>Indkøbsansvarlig</t>
  </si>
  <si>
    <t>Leverandører - såsom X, Y og Z - der leverer varer jævnligt tager kasser og beholdere med retur og har garanteret at de genbruges</t>
  </si>
  <si>
    <t>Møbler, senge og 
andet inventar</t>
  </si>
  <si>
    <t>Aftale med Y</t>
  </si>
  <si>
    <t>Der indgås aftale med den almennyttige organisation Y som sikrer genbrug af møbler, senge og andet inventar</t>
  </si>
  <si>
    <t>Evt. titel supplerende kontaktperson</t>
  </si>
  <si>
    <t xml:space="preserve">Evt. mailadresse supplerende kontakt </t>
  </si>
  <si>
    <t>G0.42</t>
  </si>
  <si>
    <t>Pointkriterium 
2 point</t>
  </si>
  <si>
    <t>p</t>
  </si>
  <si>
    <t>Miljømappe/-intranet</t>
  </si>
  <si>
    <t>Fire årlige ledelsesmøder om miljø</t>
  </si>
  <si>
    <t>Miljøinformation på hjemmeside</t>
  </si>
  <si>
    <t>Synlig information om, hvordan gæsterne passer på miljøet</t>
  </si>
  <si>
    <t>Information om offentlig transport</t>
  </si>
  <si>
    <t>Særskilt bimåler</t>
  </si>
  <si>
    <t>Installationer gennemgås jævnligt</t>
  </si>
  <si>
    <t>Nye toiletter skal have dobbeltskyl</t>
  </si>
  <si>
    <t>Toilet med affaldsspand</t>
  </si>
  <si>
    <t>Urinaler begrænser vand</t>
  </si>
  <si>
    <t>Vandfrie urinaler</t>
  </si>
  <si>
    <t>Bruser ikke over 9 l/min</t>
  </si>
  <si>
    <t>Sensor ved vask på offentlige toiletter</t>
  </si>
  <si>
    <t>Ny opvaskemaskine ikke over 3,5 l/kurv</t>
  </si>
  <si>
    <t>Besparelsesskilt ved opvask</t>
  </si>
  <si>
    <t>Opsamling af regnvand</t>
  </si>
  <si>
    <t>Ordentlig dosering af midler</t>
  </si>
  <si>
    <t>Automatisk doseringssystem</t>
  </si>
  <si>
    <t>Brug af fiberklude</t>
  </si>
  <si>
    <t>Kildesorteringsinformation</t>
  </si>
  <si>
    <t>Gæstesortering</t>
  </si>
  <si>
    <t>Aftaler med leverandør om returemballage</t>
  </si>
  <si>
    <t>Genopladelige batterier</t>
  </si>
  <si>
    <t>Genpåfyld af tonerpatron</t>
  </si>
  <si>
    <t>Månedlig energiaflæsning</t>
  </si>
  <si>
    <t>Flere bimålere</t>
  </si>
  <si>
    <t>Varmestyring</t>
  </si>
  <si>
    <t>CTS-anlæg</t>
  </si>
  <si>
    <t>Ordentlig isolering</t>
  </si>
  <si>
    <t>Isolerede varmtvandsrør</t>
  </si>
  <si>
    <t>Autosluk på vinduer</t>
  </si>
  <si>
    <t>Egen vedvarende energi</t>
  </si>
  <si>
    <t>Fedtfiltre rengøres</t>
  </si>
  <si>
    <t>Automatisk styring af ventilation inden 6 mdr.</t>
  </si>
  <si>
    <t>Nye køleanlæg og varmepumper uden CFC og HCFC</t>
  </si>
  <si>
    <t>Varmeveksler på ventilationsanlæg</t>
  </si>
  <si>
    <t>Tætningslister på køl og frys</t>
  </si>
  <si>
    <t>Tætningslister på ovne og varmeskabe</t>
  </si>
  <si>
    <t>50 % behovsstyret belysning</t>
  </si>
  <si>
    <t>Nye vaskemaskiner etc. med lavt energiforbrug</t>
  </si>
  <si>
    <t>Sluk af serveringsautomater</t>
  </si>
  <si>
    <t>Registrering af økologi</t>
  </si>
  <si>
    <t>Min 10 % økologi alkohol og sodavand</t>
  </si>
  <si>
    <t>Miljøvenlig plæneklipper</t>
  </si>
  <si>
    <t>Glatførebekæmpelse uden klorid</t>
  </si>
  <si>
    <t>Tilbud om aktiviteter</t>
  </si>
  <si>
    <t>Lån eller leje af cykler</t>
  </si>
  <si>
    <t>Nyt IT-udstyr skal være miljø- og energimærket</t>
  </si>
  <si>
    <t>o</t>
  </si>
  <si>
    <t>3.2.1</t>
  </si>
  <si>
    <t>4.3.1</t>
  </si>
  <si>
    <t>4.3.2</t>
  </si>
  <si>
    <t>4.10.1</t>
  </si>
  <si>
    <t>4.21.1</t>
  </si>
  <si>
    <t>4.23</t>
  </si>
  <si>
    <t>4.30</t>
  </si>
  <si>
    <t>4.31</t>
  </si>
  <si>
    <t>4.32</t>
  </si>
  <si>
    <t>4.40</t>
  </si>
  <si>
    <t>5.12</t>
  </si>
  <si>
    <t>5.13</t>
  </si>
  <si>
    <t>5.14</t>
  </si>
  <si>
    <t>5.15</t>
  </si>
  <si>
    <t>5.16</t>
  </si>
  <si>
    <t>5.20</t>
  </si>
  <si>
    <t>6.1</t>
  </si>
  <si>
    <t>7.2</t>
  </si>
  <si>
    <t>7.12</t>
  </si>
  <si>
    <t>7.13</t>
  </si>
  <si>
    <t>7.14</t>
  </si>
  <si>
    <t>7.15</t>
  </si>
  <si>
    <t>7.16</t>
  </si>
  <si>
    <t>7.17</t>
  </si>
  <si>
    <t>7.20.1</t>
  </si>
  <si>
    <t>7.24</t>
  </si>
  <si>
    <t>7.30.1</t>
  </si>
  <si>
    <t>7.43</t>
  </si>
  <si>
    <t>7.51</t>
  </si>
  <si>
    <t>7.52.1</t>
  </si>
  <si>
    <t>9.10</t>
  </si>
  <si>
    <t>10.10</t>
  </si>
  <si>
    <t>10.20</t>
  </si>
  <si>
    <t>10.22</t>
  </si>
  <si>
    <t>12.21</t>
  </si>
  <si>
    <t>12.30</t>
  </si>
  <si>
    <t>12.31</t>
  </si>
  <si>
    <t>Antal point</t>
  </si>
  <si>
    <t>Pointgrænse</t>
  </si>
  <si>
    <t>Fedtfiltre og andet udstyr rengøres og vedligeholdes efter de tekniske anvisninger og hygiejnelovgivningens bestemmelser.</t>
  </si>
  <si>
    <t>Alle vandinstallationer gennemgås jævnligt.</t>
  </si>
  <si>
    <t>Andel økologi</t>
  </si>
  <si>
    <t>1.2</t>
  </si>
  <si>
    <t>1.4</t>
  </si>
  <si>
    <t>1.5</t>
  </si>
  <si>
    <t>1.6</t>
  </si>
  <si>
    <t>2.1</t>
  </si>
  <si>
    <t>2.2</t>
  </si>
  <si>
    <t>2.3</t>
  </si>
  <si>
    <t>3.1</t>
  </si>
  <si>
    <t>3.2</t>
  </si>
  <si>
    <t>3.3</t>
  </si>
  <si>
    <t>3.4</t>
  </si>
  <si>
    <t>3.10</t>
  </si>
  <si>
    <t>4.1</t>
  </si>
  <si>
    <t>4.2</t>
  </si>
  <si>
    <t>4.3</t>
  </si>
  <si>
    <t>4.10</t>
  </si>
  <si>
    <t>4.11</t>
  </si>
  <si>
    <t>4.12</t>
  </si>
  <si>
    <t>4.13</t>
  </si>
  <si>
    <t>4.14</t>
  </si>
  <si>
    <t>4.21</t>
  </si>
  <si>
    <t>5.3</t>
  </si>
  <si>
    <t>5.10</t>
  </si>
  <si>
    <t>5.11</t>
  </si>
  <si>
    <t>6.10</t>
  </si>
  <si>
    <t>6.11</t>
  </si>
  <si>
    <t>6.12</t>
  </si>
  <si>
    <t>6.13</t>
  </si>
  <si>
    <t>6.14</t>
  </si>
  <si>
    <t>6.20</t>
  </si>
  <si>
    <t>6.21</t>
  </si>
  <si>
    <t>6.30</t>
  </si>
  <si>
    <t>6.31</t>
  </si>
  <si>
    <t>7.1</t>
  </si>
  <si>
    <t>7.3</t>
  </si>
  <si>
    <t>7.4</t>
  </si>
  <si>
    <t>7.10</t>
  </si>
  <si>
    <t>7.11</t>
  </si>
  <si>
    <t>7.20</t>
  </si>
  <si>
    <t>7.21</t>
  </si>
  <si>
    <t>7.22</t>
  </si>
  <si>
    <t>7.23</t>
  </si>
  <si>
    <t>7.40</t>
  </si>
  <si>
    <t>7.41</t>
  </si>
  <si>
    <t>7.42</t>
  </si>
  <si>
    <t>7.53</t>
  </si>
  <si>
    <t>7.54</t>
  </si>
  <si>
    <t>9.1</t>
  </si>
  <si>
    <t>10.1</t>
  </si>
  <si>
    <t>10.30</t>
  </si>
  <si>
    <t>11.1</t>
  </si>
  <si>
    <t>11.2</t>
  </si>
  <si>
    <t>11.10</t>
  </si>
  <si>
    <t>12.1</t>
  </si>
  <si>
    <t>12.2</t>
  </si>
  <si>
    <t>12.3</t>
  </si>
  <si>
    <t>12.10</t>
  </si>
  <si>
    <t>12.11</t>
  </si>
  <si>
    <t>12.20</t>
  </si>
  <si>
    <t>6.24</t>
  </si>
  <si>
    <t>6.23</t>
  </si>
  <si>
    <t>11.3</t>
  </si>
  <si>
    <t>6.15</t>
  </si>
  <si>
    <t>Postevand</t>
  </si>
  <si>
    <t>Tjek af swimmingpool</t>
  </si>
  <si>
    <t>Minimering af papirforbrug</t>
  </si>
  <si>
    <t>Nedbrydeligt service</t>
  </si>
  <si>
    <t>3.30</t>
  </si>
  <si>
    <t xml:space="preserve">Information om dosering til personale </t>
  </si>
  <si>
    <t>Ordentlig sortering af almindeligt affald</t>
  </si>
  <si>
    <t>Ordentlig sortering af miljøfarligt affald</t>
  </si>
  <si>
    <t>Årstal</t>
  </si>
  <si>
    <t>20XX</t>
  </si>
  <si>
    <t>1.3.</t>
  </si>
  <si>
    <t>CO2-aftryk</t>
  </si>
  <si>
    <t>2.4</t>
  </si>
  <si>
    <t>Gæsterne skal kunne få information om offentlig transport.</t>
  </si>
  <si>
    <t>Gæsterne har mulighed for at kommentere virksomhedens bæredygtighedsarbejde fx ved spørgeskema, link til hjemmeside etc.</t>
  </si>
  <si>
    <t>80 % med dobbeltskyl</t>
  </si>
  <si>
    <t>Desinfektionsmidler må kun bruges, hvor det er nødvendigt og efter gældende hygiejnelovgivning.</t>
  </si>
  <si>
    <t>Haveaffald komposteres.</t>
  </si>
  <si>
    <t>7.18</t>
  </si>
  <si>
    <t>Grøn energi</t>
  </si>
  <si>
    <t>7.25</t>
  </si>
  <si>
    <t>Behovsstyret emhætte</t>
  </si>
  <si>
    <t>Køkkenets emhætter er udstyret med automatisk behovsstyring fx med infrarød måler.</t>
  </si>
  <si>
    <t>Nyindkøbte vaskemaskiner, rengøringsmaskiner og tilsvarende skal være energieffektive og indkøbes efter retningslinjer fra Energistyrelsen.</t>
  </si>
  <si>
    <t>Virksomheden har 10 % økologisk alkoholiske drikke og sodavand/læskedrik.</t>
  </si>
  <si>
    <t>Mærkede produkter</t>
  </si>
  <si>
    <t xml:space="preserve">Virksomheden bruger dagligt FairTrade-, MSC-, ASC-, og Frilandsmærkede produkter. </t>
  </si>
  <si>
    <t>Information til gæsten</t>
  </si>
  <si>
    <t>Virksomheden planter ikke og bekæmper invasive plantearter.</t>
  </si>
  <si>
    <t>CSR</t>
  </si>
  <si>
    <t>13.1</t>
  </si>
  <si>
    <t>Lovgivning</t>
  </si>
  <si>
    <t>13.3</t>
  </si>
  <si>
    <t>Adgang</t>
  </si>
  <si>
    <t>Virksomheden informerer om adgang for personer med særlige behov fx med mærkningsordningen God Adgang.</t>
  </si>
  <si>
    <t>13.4</t>
  </si>
  <si>
    <t>Ligestilling</t>
  </si>
  <si>
    <t>13.5</t>
  </si>
  <si>
    <t>Bæredygtige tiltag</t>
  </si>
  <si>
    <t xml:space="preserve">Virksomheden støtter aktivt bæredygtige tiltag i nærområdet. </t>
  </si>
  <si>
    <t>13.6</t>
  </si>
  <si>
    <t>Lokale iværksættere</t>
  </si>
  <si>
    <t xml:space="preserve">Virksomheden støtter små lokale iværksættere, der udvikler og sælger bæredygtige produkter baseret på områdets natur, historie og kultur. </t>
  </si>
  <si>
    <t>13.7</t>
  </si>
  <si>
    <t>Truede arter</t>
  </si>
  <si>
    <t>13.9</t>
  </si>
  <si>
    <t>Donation</t>
  </si>
  <si>
    <t>Materiale, møbler og genstande, der ikke længere anvendes, indsamles og doneres til velgørende organisationer.</t>
  </si>
  <si>
    <t>Økologisk spisemærke - bronze</t>
  </si>
  <si>
    <t>Økologisk spisemærke -
sølv</t>
  </si>
  <si>
    <t>Økologisk spisemærke - 
guld</t>
  </si>
  <si>
    <t>Når I er klar</t>
  </si>
  <si>
    <t>Hvad betyder nummereringen fx 1.2</t>
  </si>
  <si>
    <t>Når I er eller er tæt på at være medlem vil I få adgang til intern hjemmeside med værktøjer og hjælp til miljøarbejdet.</t>
  </si>
  <si>
    <t>Hvilke ark skal udfyldes?</t>
  </si>
  <si>
    <t>Hvordan skal vi bruge excel-arket?</t>
  </si>
  <si>
    <t>Hvad hvis vi ikke opfylder det nu, men gør det senere?</t>
  </si>
  <si>
    <t xml:space="preserve">Pointkriterium 
4 point </t>
  </si>
  <si>
    <t>Inddragelse af samarbejdspartnere</t>
  </si>
  <si>
    <t>Nye klimaanlæg/varmepumper med lavt energiforbrug</t>
  </si>
  <si>
    <t>Nye håndvaske under 4 l/min</t>
  </si>
  <si>
    <t xml:space="preserve">Virksomheden sætter mål for at nedbringe sit CO2-aftryk. </t>
  </si>
  <si>
    <t>1.10</t>
  </si>
  <si>
    <t>CO2-kompensation</t>
  </si>
  <si>
    <t>Ledelsen holder mindst fire årlige møder med de miljøansvarlige og/eller miljøgruppen.</t>
  </si>
  <si>
    <t>Gæster tilbydes mulighed for CO2-kompensation.</t>
  </si>
  <si>
    <t>2.5</t>
  </si>
  <si>
    <t>2.6</t>
  </si>
  <si>
    <t>2.7</t>
  </si>
  <si>
    <t>Etableret miljøgruppe</t>
  </si>
  <si>
    <t>Miljøråd til medarbejdere</t>
  </si>
  <si>
    <t>1.11</t>
  </si>
  <si>
    <t>1.12</t>
  </si>
  <si>
    <t>1.13</t>
  </si>
  <si>
    <t>Tydeligt skilt eller diplom</t>
  </si>
  <si>
    <t>Ved opvaskemaskiner skal der opsættes skiltning om, hvordan vand- og energiforbruget minimeres.</t>
  </si>
  <si>
    <t>5.17</t>
  </si>
  <si>
    <t>Vask</t>
  </si>
  <si>
    <t>Papirhåndklæder og toiletpapir skal være miljømærket.</t>
  </si>
  <si>
    <t>6.25</t>
  </si>
  <si>
    <t>6.2</t>
  </si>
  <si>
    <t>Måler affald</t>
  </si>
  <si>
    <t>FN´s Verdensmål</t>
  </si>
  <si>
    <t>Virksomheden har kortlagt og taget aktiv stilling til, hvordan der bidrages til opfyldelse af FN´s verdensmål.</t>
  </si>
  <si>
    <t>Ved ændringer i indretningen, ombygninger eller større vedligeholdelsesarbejder, skal der under arbejdet tilstræbes størst mulig hensyntagen til miljø og indeklima.</t>
  </si>
  <si>
    <t>Udarbejdelse af energirapport</t>
  </si>
  <si>
    <t>Brevpapir og papir til kopiering mv. skal være miljømærket eller af 100 % genbrugspapir.</t>
  </si>
  <si>
    <t>12.32</t>
  </si>
  <si>
    <t>Ladestandere</t>
  </si>
  <si>
    <t>12.40</t>
  </si>
  <si>
    <t>12.4</t>
  </si>
  <si>
    <t>Virksomhederne informerer om nærmest sted, som udlejer cykler.</t>
  </si>
  <si>
    <t>Beskyttede arter</t>
  </si>
  <si>
    <t xml:space="preserve">Virksomheden måler sit madspild. </t>
  </si>
  <si>
    <t>Egen produktion</t>
  </si>
  <si>
    <t>7.30.2</t>
  </si>
  <si>
    <t>7.33</t>
  </si>
  <si>
    <t>Energivenligt komfur</t>
  </si>
  <si>
    <t>7.19</t>
  </si>
  <si>
    <t>7.5</t>
  </si>
  <si>
    <t>Energiklassificeringssystem</t>
  </si>
  <si>
    <t>9.2</t>
  </si>
  <si>
    <t>CO2-forbedring</t>
  </si>
  <si>
    <t>9.3</t>
  </si>
  <si>
    <t>Virksomheden serverer ikke produkter, der stammer fra truede eller beskyttede arter.</t>
  </si>
  <si>
    <t>Virksomheden skal hvert 5. år iværksætte et energisyn i form af en energigennemgang, energirapport eller energimærkning, som indsendes første gang med ansøgningen.</t>
  </si>
  <si>
    <t>2.8</t>
  </si>
  <si>
    <t>Uddannelse</t>
  </si>
  <si>
    <t>10.11</t>
  </si>
  <si>
    <t>5.21</t>
  </si>
  <si>
    <t>Miljømærket sæbe og shampoo</t>
  </si>
  <si>
    <t xml:space="preserve">Køle- og fryseskabe og -rum har intakte tætningslister, afrimes jævnligt og sættes ikke koldere end nødvendigt. </t>
  </si>
  <si>
    <t>Virksomheden informerer sine leverandører om sine bæredygtighedsforpligtelser og opfordrer leverandørerne til at følge op om samme bæredygtighedsforpligtelser.</t>
  </si>
  <si>
    <t>7.6</t>
  </si>
  <si>
    <t>Termofoto</t>
  </si>
  <si>
    <t>Virksomheden har inden for 3 år fået foretaget en termografisk undersøgelse af bygningerne.</t>
  </si>
  <si>
    <t>Rengøring af swimmingpool</t>
  </si>
  <si>
    <t xml:space="preserve">Pointkriterium 
3 point
</t>
  </si>
  <si>
    <t>Kemikaliefri rengøring</t>
  </si>
  <si>
    <t>Dyrevelfærd</t>
  </si>
  <si>
    <t xml:space="preserve">Virksomhedens elektroniske kontorudstyr skal være installeret med automatisk standbyfunktion. </t>
  </si>
  <si>
    <t>12.33</t>
  </si>
  <si>
    <t>Når muligt bestiller virksomheden taxa, lejebiler og busser på el.</t>
  </si>
  <si>
    <t>El-biler eller cykler</t>
  </si>
  <si>
    <t>9.4</t>
  </si>
  <si>
    <t xml:space="preserve">Virksomheden kan dokumentere CO2-neutralitet for minimum scope 1 og 2 i Greenhouse Gas Protocol Standard. </t>
  </si>
  <si>
    <t>Virksomheden har aftaler med leverandørerne omkring afhentning af transportemballage og om muligt andre former for emballage.</t>
  </si>
  <si>
    <t>6.26</t>
  </si>
  <si>
    <t>Pointkriterium  
2 point</t>
  </si>
  <si>
    <t>Pointkriterium   
2 point</t>
  </si>
  <si>
    <t>Ikke fossile brændstoffer</t>
  </si>
  <si>
    <t>Miljømærkede byggematerialer</t>
  </si>
  <si>
    <t>Genbrug af møbler og inventar</t>
  </si>
  <si>
    <t>Luftkvalitet</t>
  </si>
  <si>
    <t>Fremme biodiversitet</t>
  </si>
  <si>
    <t>Bygning</t>
  </si>
  <si>
    <t>Virksomheden har et kodeks for begrænsning af engangsprodukter.</t>
  </si>
  <si>
    <t>1.1</t>
  </si>
  <si>
    <t>2.9</t>
  </si>
  <si>
    <t>8.0B</t>
  </si>
  <si>
    <t>Attraktionen har selvstændige spisesteder</t>
  </si>
  <si>
    <t>Selvstændige spisesteder</t>
  </si>
  <si>
    <t>8.1B</t>
  </si>
  <si>
    <t>8.2B</t>
  </si>
  <si>
    <t>Miljøråd til spisesteder</t>
  </si>
  <si>
    <t>Miljøretningslinjer til spisesteder</t>
  </si>
  <si>
    <t>8.3B</t>
  </si>
  <si>
    <t>8.4B</t>
  </si>
  <si>
    <t>Indkøbspolitik</t>
  </si>
  <si>
    <t>12.41</t>
  </si>
  <si>
    <t>12.42</t>
  </si>
  <si>
    <t>Bæredygtig butik 1</t>
  </si>
  <si>
    <t>Forlystelsespark</t>
  </si>
  <si>
    <t>Museum/VPAC</t>
  </si>
  <si>
    <t>14.1</t>
  </si>
  <si>
    <t>14.2</t>
  </si>
  <si>
    <t>14.3</t>
  </si>
  <si>
    <t>14.4</t>
  </si>
  <si>
    <t>15.1</t>
  </si>
  <si>
    <t>15.4</t>
  </si>
  <si>
    <t>16.1</t>
  </si>
  <si>
    <t>Vandland</t>
  </si>
  <si>
    <t>Dyrs efterladenskaber</t>
  </si>
  <si>
    <t>7.44</t>
  </si>
  <si>
    <t>7.45</t>
  </si>
  <si>
    <t>Belysning uden for åbningstid</t>
  </si>
  <si>
    <t>Belysning i dagslys</t>
  </si>
  <si>
    <t>Virksomhed begrænser udstillings- og dekorationslys i dagslys</t>
  </si>
  <si>
    <t>Behovsstyring 1</t>
  </si>
  <si>
    <t>Behovsstyring 2</t>
  </si>
  <si>
    <t>17.1</t>
  </si>
  <si>
    <t>17.2</t>
  </si>
  <si>
    <t>Behovsstyring 3</t>
  </si>
  <si>
    <t>Vandland har bimålere</t>
  </si>
  <si>
    <t>Aflæsning</t>
  </si>
  <si>
    <t>17.20</t>
  </si>
  <si>
    <t>17.21</t>
  </si>
  <si>
    <t>17.30</t>
  </si>
  <si>
    <t>17.40</t>
  </si>
  <si>
    <t>17.41</t>
  </si>
  <si>
    <t>17.42</t>
  </si>
  <si>
    <t>17.50</t>
  </si>
  <si>
    <t xml:space="preserve">Vandflowet fra brusere i vandland må ikke overstige 9 liter pr. minut.
Bruser i spa er undtaget.
</t>
  </si>
  <si>
    <t>17.31</t>
  </si>
  <si>
    <t>Trykknap på bruser</t>
  </si>
  <si>
    <t>17.43</t>
  </si>
  <si>
    <t>Spa-faciliteter</t>
  </si>
  <si>
    <t>Bortskaffelse af aktivt kul</t>
  </si>
  <si>
    <t>Forlystelser har bimålere</t>
  </si>
  <si>
    <t>16.3</t>
  </si>
  <si>
    <t>16.2</t>
  </si>
  <si>
    <t>15.20</t>
  </si>
  <si>
    <t>15.21</t>
  </si>
  <si>
    <t>15.10</t>
  </si>
  <si>
    <t>15.11</t>
  </si>
  <si>
    <t>15.12</t>
  </si>
  <si>
    <t>15.13</t>
  </si>
  <si>
    <t>Procedure for foder</t>
  </si>
  <si>
    <t>Økologisk foder</t>
  </si>
  <si>
    <t>15.14</t>
  </si>
  <si>
    <t>15.2</t>
  </si>
  <si>
    <t>Avlsprogram</t>
  </si>
  <si>
    <t>15.31</t>
  </si>
  <si>
    <t>15.40</t>
  </si>
  <si>
    <t>14.20</t>
  </si>
  <si>
    <t>14.21</t>
  </si>
  <si>
    <t>12.43</t>
  </si>
  <si>
    <t>Bæredygtig butik 3</t>
  </si>
  <si>
    <t>14.10</t>
  </si>
  <si>
    <t>15.22</t>
  </si>
  <si>
    <t>Genbrug af vand i akvarier og dyreanlæg</t>
  </si>
  <si>
    <t>Pilerensning</t>
  </si>
  <si>
    <t>15.23</t>
  </si>
  <si>
    <t>Dyreanlæg med højt energiforbrug har klimastyring med fx udluftning, solpersienner etc.</t>
  </si>
  <si>
    <t>15.32</t>
  </si>
  <si>
    <t>15.33</t>
  </si>
  <si>
    <t>15.15</t>
  </si>
  <si>
    <t>15.3</t>
  </si>
  <si>
    <t>Dyreanlæg</t>
  </si>
  <si>
    <t>15.24</t>
  </si>
  <si>
    <t>Dyresammensætning</t>
  </si>
  <si>
    <t>15.50</t>
  </si>
  <si>
    <t>15.51</t>
  </si>
  <si>
    <t>16.4</t>
  </si>
  <si>
    <t>16.5</t>
  </si>
  <si>
    <t>Overblik og plan for pumper og motor</t>
  </si>
  <si>
    <t>Genbrug af vand</t>
  </si>
  <si>
    <t>Valg af udstillingsgenstande</t>
  </si>
  <si>
    <t>14.5</t>
  </si>
  <si>
    <t>14.6</t>
  </si>
  <si>
    <t>Undgår fly</t>
  </si>
  <si>
    <t>A</t>
  </si>
  <si>
    <t>Forlystelse</t>
  </si>
  <si>
    <t>Museum</t>
  </si>
  <si>
    <t>Zoologiske anlæg</t>
  </si>
  <si>
    <t>Isolering af dyreanlæg</t>
  </si>
  <si>
    <t>Affaldsplan</t>
  </si>
  <si>
    <t>Kemikalieplan</t>
  </si>
  <si>
    <t>Personlig overvågning</t>
  </si>
  <si>
    <t>Der skal senest 6 måneder efter tildeling af Green Attraction være indført styring af ventilation så den nedreguleres/slukkes i fællesarealer og køkken, når disse områder ikke benyttes.</t>
  </si>
  <si>
    <t>8.1A</t>
  </si>
  <si>
    <t>8.2A</t>
  </si>
  <si>
    <t>8.3A</t>
  </si>
  <si>
    <t>Bæredygtig butik 2</t>
  </si>
  <si>
    <t>1.14</t>
  </si>
  <si>
    <t>Leverandørers CO2-regnskab</t>
  </si>
  <si>
    <t xml:space="preserve">Gæsterne skal have mulighed for at sortere deres affald i minimum 3 fraktioner såsom pant, glasflasker, plastik, madaffald og restaffald. </t>
  </si>
  <si>
    <t>Varmestyring forefindes, så varme og køling reguleres efter fast standardtemperatur og slukkes eller nedreguleres</t>
  </si>
  <si>
    <t>Elvarme skal være energieffektiv.</t>
  </si>
  <si>
    <t>Brug af elvarme</t>
  </si>
  <si>
    <t>Isoleret glas</t>
  </si>
  <si>
    <t>Nyere og ikke fredede bygninger, som opvarmes i vinterhalvår, skal være udstyret med flere lag glas eller lavenergiruder.</t>
  </si>
  <si>
    <t>7.26</t>
  </si>
  <si>
    <t>7.27</t>
  </si>
  <si>
    <t>Leverandører af køleanlæg</t>
  </si>
  <si>
    <t>Behovsstyring af køleanlæg</t>
  </si>
  <si>
    <t>Spisesteder</t>
  </si>
  <si>
    <t>Nyindkøbte plæneklippere skal enten være eldrevne, køre på blyfri benzin, have partikelfiltre, være hånddrevne eller miljømærkede.</t>
  </si>
  <si>
    <t>12.34</t>
  </si>
  <si>
    <t>Miljøvenlig transport for medarbejdere</t>
  </si>
  <si>
    <t>16.6</t>
  </si>
  <si>
    <t>Aflæsning af bimålere</t>
  </si>
  <si>
    <t>Aflæsning af hovedmålere</t>
  </si>
  <si>
    <t>Pointkriterium  
5 point</t>
  </si>
  <si>
    <t>Tilpasning i forhold til åbningstid</t>
  </si>
  <si>
    <t>Nyere og ikke fredede bygninger, som opvarmes i vinterhalvår, skal være ordentlig isoleret.</t>
  </si>
  <si>
    <t>Årligt tjek af opfyldelse</t>
  </si>
  <si>
    <t>Desinfiktionsmidler bruges ved nødvendighed</t>
  </si>
  <si>
    <t>Miljøfarligt affald såsom batterier, lysstofrør, E-pærer, maling, kemikalier, hårde hvidevare etc. opbevares forsvarligt i separate beholdere og bringes til godkendte modtageanlæg.</t>
  </si>
  <si>
    <t>Elektronik på standby</t>
  </si>
  <si>
    <t>Miljøvenlige tjenesterejser</t>
  </si>
  <si>
    <t>Bæredygtige tekstiler</t>
  </si>
  <si>
    <t>Lokalt foder</t>
  </si>
  <si>
    <t>Opbevaring til dyr</t>
  </si>
  <si>
    <t>Vegetarisk eller vegansk alternativ</t>
  </si>
  <si>
    <t>Medarbejderinddragelse</t>
  </si>
  <si>
    <t>Sluk af køkkenmaskiner</t>
  </si>
  <si>
    <t>Udeopvarmning med fx terrassevarmer er behovsstyret og med infrarødt lys</t>
  </si>
  <si>
    <t>Vandleverance</t>
  </si>
  <si>
    <t>Akvarieglas</t>
  </si>
  <si>
    <t>15.34</t>
  </si>
  <si>
    <t>Vandpumper</t>
  </si>
  <si>
    <t>15.35</t>
  </si>
  <si>
    <t>Vandtemperatur</t>
  </si>
  <si>
    <t>15.36</t>
  </si>
  <si>
    <t>15.37</t>
  </si>
  <si>
    <t>Dyrefoder 1</t>
  </si>
  <si>
    <t>Dyrefoder 2</t>
  </si>
  <si>
    <t>15.38</t>
  </si>
  <si>
    <t>Pointkriterium 
50 % giver 5 p
40 % giver 4 p
30 % giver 3 p
20 % giver 2 p
10 % giver 1 p</t>
  </si>
  <si>
    <t>Utætheder repareres med det samme</t>
  </si>
  <si>
    <t>Der er opsat energibimålere på væsentlige områder til gennemførelse af energistyring.</t>
  </si>
  <si>
    <t>Miljømærket maling</t>
  </si>
  <si>
    <t>Dyrefoder 3</t>
  </si>
  <si>
    <t>Medarbejdere ser efter utætheder</t>
  </si>
  <si>
    <t>Zoo</t>
  </si>
  <si>
    <t xml:space="preserve">Hvert år gennemgår virksomheden kriterierne for Green Attraction. </t>
  </si>
  <si>
    <t xml:space="preserve">Virksomheden beregner dele af sit CO2 aftryk med anerkendt målingsværktøj. </t>
  </si>
  <si>
    <t>Ledelsen og de miljøansvarlige medarbejdere involverer løbende medarbejderne i miljøarbejdet og informerer om hvordan de gør en forskel.</t>
  </si>
  <si>
    <t>Information på attraktionen</t>
  </si>
  <si>
    <t>Medarbejderne kender til Green Attraction</t>
  </si>
  <si>
    <t>Medarbejderne skal kunne informere gæsterne om Green Attraction og virksomhedens miljøindsats.</t>
  </si>
  <si>
    <t xml:space="preserve">Medarbejderne skal løbende holde øje med dryppende vandhaner, utætte wc-cisterner og rør. </t>
  </si>
  <si>
    <t>Alle nye toiletter skal have dobbeltskyl med maksimum 3 og 6 l pr skyl.</t>
  </si>
  <si>
    <r>
      <t xml:space="preserve">Vandflowet for nye håndvaskarmaturer overstiger ikke 4 liter pr. minut. 
</t>
    </r>
    <r>
      <rPr>
        <i/>
        <sz val="8"/>
        <rFont val="Verdana"/>
        <family val="2"/>
      </rPr>
      <t>Undtagelse er rengøringsrum og få steder i køkken.</t>
    </r>
  </si>
  <si>
    <t>4.33</t>
  </si>
  <si>
    <t>5.2</t>
  </si>
  <si>
    <t>Virksomheden bruger dispenser eller opfyldningsbeholdere for håndsæbe.</t>
  </si>
  <si>
    <t>5.18</t>
  </si>
  <si>
    <t>Virksomheden skal med ansøgningen indsende en affaldsplan, som holdes opdateret.</t>
  </si>
  <si>
    <t>10 til 50 % af virksomhedens energiforbrug dækkes af egen vedvarende energiproduktion (solvarmeanlæg, solcelleanlæg, biobrændselsfyr, jordvarme eller vindmølle).</t>
  </si>
  <si>
    <t>Virksomheden bruger ikke fossile brændstoffer til opvarmning / køling af virksomheden med undtagelse af nødberedskab.</t>
  </si>
  <si>
    <t>Storkøkkenet har induktionskomfur.</t>
  </si>
  <si>
    <t>100 % er lavenergibelysning</t>
  </si>
  <si>
    <t>Alt virksomhedens belysning er energieffektiv.</t>
  </si>
  <si>
    <r>
      <t xml:space="preserve">Virksomheden benytter lysreduktion uden for åbningstid og om natten
</t>
    </r>
    <r>
      <rPr>
        <i/>
        <sz val="8"/>
        <rFont val="Verdana"/>
        <family val="2"/>
      </rPr>
      <t>Funktionsbelysning og sikkerhedsbelysning er undtaget</t>
    </r>
  </si>
  <si>
    <t xml:space="preserve">Virksomheden har en procedure for at nedbringe madspild. </t>
  </si>
  <si>
    <t>Attraktionen tilbyder vegetariske og/eller veganske alternativer på stedet.</t>
  </si>
  <si>
    <t>Pointkriterium  
&gt;25 % giver 2 p
&gt;10 % giver 1 p</t>
  </si>
  <si>
    <t>Der bruges fortrinsvis miljømærkede materialer ved eksisterende og kommende renovering eller byggearbejde.</t>
  </si>
  <si>
    <t>Nærliggende miljømærkede virksomheder</t>
  </si>
  <si>
    <t>Virksomheden anbefaler gæsterne at benytte nærliggende spisesteder, overnatningssteder, attraktioner og øvrige steder med miljømærker.</t>
  </si>
  <si>
    <t>Frisør, fitnesscenter, kiosk eller lignende aktiviteter, som er i direkte sammenhæng med virksomheden, orienteres om Green Attraction og om hvordan de kan støtte op om indsatsen.</t>
  </si>
  <si>
    <t>Nyindkøbt elektronisk udstyr skal være miljømærket, energisparemærket og/eller være fremstillet på en miljøcertificeret virksomhed.</t>
  </si>
  <si>
    <t>Virksomheden har elbiler, hybrid og/eller cykler til ansatte.</t>
  </si>
  <si>
    <t>Virksomheden bekræfter, at den følger al relevant international og national lovgivning indenfor miljø, sundhed, sikkerhed og arbejdskraft.</t>
  </si>
  <si>
    <t>Virksomheden bidrager til at beskytte nærområdets natur og kultur i samarbejde med lokalsamfundet.</t>
  </si>
  <si>
    <t>Nr</t>
  </si>
  <si>
    <t>Overskrift</t>
  </si>
  <si>
    <t>Kriterium</t>
  </si>
  <si>
    <t>Point</t>
  </si>
  <si>
    <t>Sum</t>
  </si>
  <si>
    <t>Procent</t>
  </si>
  <si>
    <t>Alle</t>
  </si>
  <si>
    <t>Hvornår skal det udfyldes?</t>
  </si>
  <si>
    <t>De ark, som er farvet grønt "Virksomhedsdata" og "Kriterier" skal udfyldes. De resterende ark er til eget brug for overblik og inspiration.</t>
  </si>
  <si>
    <t>I skal udfylde så meget I kan i ark A.</t>
  </si>
  <si>
    <t>Nummereringen er til brug for en database. "8.1" henviser til kriterienummeret.</t>
  </si>
  <si>
    <t>Hvordan får jeg adgang til værktøjskasse?</t>
  </si>
  <si>
    <t>Ikke relevant</t>
  </si>
  <si>
    <t>På vej</t>
  </si>
  <si>
    <t>Bilag 4</t>
  </si>
  <si>
    <t>I kan svare "Ikke relevant"</t>
  </si>
  <si>
    <t>Hvad skal sendes med ansøgningen?</t>
  </si>
  <si>
    <t>Dokumentationsmateriale, som miljøpolitik, handlingsplan, liste med rengøringsmidler og affaldsplan sendes med ansøgning.
Se forslag i dette ark, på hjemmesiden eller henvend jer til sekretariatet.</t>
  </si>
  <si>
    <t>Skema til indtastning af vandforbrug</t>
  </si>
  <si>
    <t>Bilag 5.7</t>
  </si>
  <si>
    <t>Procedure for miljøvenlig rengøring</t>
  </si>
  <si>
    <r>
      <t xml:space="preserve">  </t>
    </r>
    <r>
      <rPr>
        <b/>
        <sz val="20"/>
        <color rgb="FF00B050"/>
        <rFont val="Verdana"/>
        <family val="2"/>
      </rPr>
      <t>Vi gør miljøvenligt rent</t>
    </r>
  </si>
  <si>
    <t>Brug de rette rengøringsmidler</t>
  </si>
  <si>
    <r>
      <t>·</t>
    </r>
    <r>
      <rPr>
        <sz val="7"/>
        <color theme="1"/>
        <rFont val="Times New Roman"/>
        <family val="1"/>
      </rPr>
      <t xml:space="preserve">       </t>
    </r>
    <r>
      <rPr>
        <sz val="10"/>
        <color theme="1"/>
        <rFont val="Verdana"/>
        <family val="2"/>
      </rPr>
      <t>Vi bruger helst miljømærkede rengøringsmidler.</t>
    </r>
  </si>
  <si>
    <r>
      <t>·</t>
    </r>
    <r>
      <rPr>
        <sz val="7"/>
        <color theme="1"/>
        <rFont val="Times New Roman"/>
        <family val="1"/>
      </rPr>
      <t xml:space="preserve">       </t>
    </r>
    <r>
      <rPr>
        <sz val="10"/>
        <color theme="1"/>
        <rFont val="Verdana"/>
        <family val="2"/>
      </rPr>
      <t>Vi prøver altid de mest miljøvenlige produkter først – ofte klarer de opgaven.</t>
    </r>
  </si>
  <si>
    <r>
      <t>·</t>
    </r>
    <r>
      <rPr>
        <sz val="7"/>
        <color theme="1"/>
        <rFont val="Times New Roman"/>
        <family val="1"/>
      </rPr>
      <t xml:space="preserve">       </t>
    </r>
    <r>
      <rPr>
        <sz val="10"/>
        <color rgb="FF000000"/>
        <rFont val="Verdana"/>
        <family val="2"/>
      </rPr>
      <t>Vores rengøringsmidler indeholde ikke: EDTA, NTA, Klor og Fosfonat.</t>
    </r>
  </si>
  <si>
    <t>Minimum af rengøringsmidler</t>
  </si>
  <si>
    <r>
      <t>·</t>
    </r>
    <r>
      <rPr>
        <sz val="7"/>
        <color theme="1"/>
        <rFont val="Times New Roman"/>
        <family val="1"/>
      </rPr>
      <t xml:space="preserve">       </t>
    </r>
    <r>
      <rPr>
        <sz val="10"/>
        <color theme="1"/>
        <rFont val="Verdana"/>
        <family val="2"/>
      </rPr>
      <t>Vi doserer vores rengøringsmidler korrekt, så der ikke skal efterskylles.</t>
    </r>
  </si>
  <si>
    <r>
      <t>·</t>
    </r>
    <r>
      <rPr>
        <sz val="7"/>
        <color theme="1"/>
        <rFont val="Times New Roman"/>
        <family val="1"/>
      </rPr>
      <t xml:space="preserve">       </t>
    </r>
    <r>
      <rPr>
        <sz val="10"/>
        <color theme="1"/>
        <rFont val="Verdana"/>
        <family val="2"/>
      </rPr>
      <t>Vi bruger gerne doseringsdispenser til dosering af midlerne.</t>
    </r>
  </si>
  <si>
    <r>
      <t>·</t>
    </r>
    <r>
      <rPr>
        <sz val="7"/>
        <color theme="1"/>
        <rFont val="Times New Roman"/>
        <family val="1"/>
      </rPr>
      <t xml:space="preserve">       </t>
    </r>
    <r>
      <rPr>
        <sz val="10"/>
        <color theme="1"/>
        <rFont val="Verdana"/>
        <family val="2"/>
      </rPr>
      <t>Vi bruger mikrofiberklude, så der er et mindre forbrug af vand og rengøringsmidler.</t>
    </r>
  </si>
  <si>
    <r>
      <t>·</t>
    </r>
    <r>
      <rPr>
        <sz val="7"/>
        <color theme="1"/>
        <rFont val="Times New Roman"/>
        <family val="1"/>
      </rPr>
      <t xml:space="preserve">       </t>
    </r>
    <r>
      <rPr>
        <sz val="10"/>
        <color theme="1"/>
        <rFont val="Verdana"/>
        <family val="2"/>
      </rPr>
      <t>Vi bruger gerne sprayflasker, som kan minimere forbruget.</t>
    </r>
  </si>
  <si>
    <t>Mindre vand</t>
  </si>
  <si>
    <r>
      <t>·</t>
    </r>
    <r>
      <rPr>
        <sz val="7"/>
        <color theme="1"/>
        <rFont val="Times New Roman"/>
        <family val="1"/>
      </rPr>
      <t xml:space="preserve">       </t>
    </r>
    <r>
      <rPr>
        <sz val="10"/>
        <color theme="1"/>
        <rFont val="Verdana"/>
        <family val="2"/>
      </rPr>
      <t>Vi bruger spande med vand frem for rindende vand.</t>
    </r>
  </si>
  <si>
    <r>
      <t>·</t>
    </r>
    <r>
      <rPr>
        <sz val="7"/>
        <color theme="1"/>
        <rFont val="Times New Roman"/>
        <family val="1"/>
      </rPr>
      <t xml:space="preserve">       </t>
    </r>
    <r>
      <rPr>
        <sz val="10"/>
        <color theme="1"/>
        <rFont val="Verdana"/>
        <family val="2"/>
      </rPr>
      <t>Vi skyller kun en gang i toilettet pr. toilet ved rengøring.</t>
    </r>
  </si>
  <si>
    <t>Hvis der skylles 2 gange på hvert toilet hver dag betyder det mange liter vand.</t>
  </si>
  <si>
    <t>Energiforbrug</t>
  </si>
  <si>
    <r>
      <t>·</t>
    </r>
    <r>
      <rPr>
        <sz val="7"/>
        <color theme="1"/>
        <rFont val="Times New Roman"/>
        <family val="1"/>
      </rPr>
      <t xml:space="preserve">       </t>
    </r>
    <r>
      <rPr>
        <sz val="10"/>
        <color theme="1"/>
        <rFont val="Verdana"/>
        <family val="2"/>
      </rPr>
      <t xml:space="preserve">Vi tænder kun lys, hvor det normalt er og hvor der gøres rent. </t>
    </r>
  </si>
  <si>
    <r>
      <t>·</t>
    </r>
    <r>
      <rPr>
        <sz val="7"/>
        <color theme="1"/>
        <rFont val="Times New Roman"/>
        <family val="1"/>
      </rPr>
      <t xml:space="preserve">       </t>
    </r>
    <r>
      <rPr>
        <sz val="10"/>
        <color theme="1"/>
        <rFont val="Verdana"/>
        <family val="2"/>
      </rPr>
      <t>Vi slukker lys og udstyr som støvsuger og gulvvasker, når de ikke bruges.</t>
    </r>
  </si>
  <si>
    <t>Denne indsats kan nedbringe energiforbruget ved rengøring betydeligt.</t>
  </si>
  <si>
    <t>Sortering af affald</t>
  </si>
  <si>
    <r>
      <t>·</t>
    </r>
    <r>
      <rPr>
        <sz val="7"/>
        <color theme="1"/>
        <rFont val="Times New Roman"/>
        <family val="1"/>
      </rPr>
      <t xml:space="preserve">       </t>
    </r>
    <r>
      <rPr>
        <sz val="10"/>
        <color theme="1"/>
        <rFont val="Verdana"/>
        <family val="2"/>
      </rPr>
      <t>Vi sorterer affaldet efter stedets og kommunens forskrifter.</t>
    </r>
  </si>
  <si>
    <t>Vi bruger følgende rengøringsmidler</t>
  </si>
  <si>
    <t>Attraktion</t>
  </si>
  <si>
    <r>
      <t xml:space="preserve">Bilag 6.1 – </t>
    </r>
    <r>
      <rPr>
        <b/>
        <sz val="16"/>
        <color rgb="FF00B050"/>
        <rFont val="Verdana"/>
        <family val="2"/>
      </rPr>
      <t>Forslag til affaldsplan</t>
    </r>
  </si>
  <si>
    <r>
      <t> </t>
    </r>
    <r>
      <rPr>
        <sz val="8"/>
        <color rgb="FF000000"/>
        <rFont val="Times New Roman"/>
        <family val="1"/>
      </rPr>
      <t>     </t>
    </r>
    <r>
      <rPr>
        <sz val="8"/>
        <color rgb="FF000000"/>
        <rFont val="Arial"/>
        <family val="2"/>
      </rPr>
      <t> </t>
    </r>
  </si>
  <si>
    <t>Formål</t>
  </si>
  <si>
    <t>Vores affald hentes af:</t>
  </si>
  <si>
    <r>
      <t> </t>
    </r>
    <r>
      <rPr>
        <b/>
        <sz val="9"/>
        <color rgb="FFFFFFFF"/>
        <rFont val="Verdana"/>
        <family val="2"/>
      </rPr>
      <t>Følgende henter vores affald fra anlægget</t>
    </r>
  </si>
  <si>
    <t>X affald hentes af</t>
  </si>
  <si>
    <t>Kommunen</t>
  </si>
  <si>
    <t>Restaffald hentes af</t>
  </si>
  <si>
    <t xml:space="preserve">Pap hentes af </t>
  </si>
  <si>
    <t>Papir hentes af</t>
  </si>
  <si>
    <t>Flasker hentes af</t>
  </si>
  <si>
    <t>Pant hentes af</t>
  </si>
  <si>
    <t>Madaffald hentes af:</t>
  </si>
  <si>
    <t>Plastik hentes af:</t>
  </si>
  <si>
    <t>Følgende affald bringes til genbrugsplads:</t>
  </si>
  <si>
    <t>Leverandører henter:</t>
  </si>
  <si>
    <t>Evt. ekstra fraktion 1</t>
  </si>
  <si>
    <t>Evt. ekstra fraktion 2</t>
  </si>
  <si>
    <t>Evt. ekstra fraktion 3</t>
  </si>
  <si>
    <t>Vi skal alle sørge for…</t>
  </si>
  <si>
    <r>
      <t>·</t>
    </r>
    <r>
      <rPr>
        <sz val="7"/>
        <color rgb="FF000000"/>
        <rFont val="Times New Roman"/>
        <family val="1"/>
      </rPr>
      <t xml:space="preserve">       </t>
    </r>
    <r>
      <rPr>
        <sz val="9"/>
        <color rgb="FF000000"/>
        <rFont val="Verdana"/>
        <family val="2"/>
      </rPr>
      <t>At sortere så meget affald som muligt til genanvendelse</t>
    </r>
  </si>
  <si>
    <r>
      <t>·</t>
    </r>
    <r>
      <rPr>
        <sz val="7"/>
        <color rgb="FF000000"/>
        <rFont val="Times New Roman"/>
        <family val="1"/>
      </rPr>
      <t xml:space="preserve">       </t>
    </r>
    <r>
      <rPr>
        <sz val="9"/>
        <color rgb="FF000000"/>
        <rFont val="Verdana"/>
        <family val="2"/>
      </rPr>
      <t xml:space="preserve">At gøre det nemt for mine kollegaer at gøre det samme
</t>
    </r>
  </si>
  <si>
    <r>
      <t>·</t>
    </r>
    <r>
      <rPr>
        <sz val="7"/>
        <color rgb="FF000000"/>
        <rFont val="Times New Roman"/>
        <family val="1"/>
      </rPr>
      <t xml:space="preserve">       </t>
    </r>
    <r>
      <rPr>
        <sz val="9"/>
        <color rgb="FF000000"/>
        <rFont val="Verdana"/>
        <family val="2"/>
      </rPr>
      <t xml:space="preserve">At hjælpe gæsten med at sortere deres affald </t>
    </r>
  </si>
  <si>
    <t>Vi i ledelsen er ansvarlige for:</t>
  </si>
  <si>
    <r>
      <t>·</t>
    </r>
    <r>
      <rPr>
        <sz val="7"/>
        <color rgb="FF000000"/>
        <rFont val="Times New Roman"/>
        <family val="1"/>
      </rPr>
      <t xml:space="preserve">       </t>
    </r>
    <r>
      <rPr>
        <sz val="9"/>
        <color rgb="FF000000"/>
        <rFont val="Verdana"/>
        <family val="2"/>
      </rPr>
      <t>At der udarbejdes en affaldsplan i samarbejde med tekniske og evt. øvrigt personale</t>
    </r>
  </si>
  <si>
    <r>
      <t>·</t>
    </r>
    <r>
      <rPr>
        <sz val="7"/>
        <color rgb="FF000000"/>
        <rFont val="Times New Roman"/>
        <family val="1"/>
      </rPr>
      <t xml:space="preserve">       </t>
    </r>
    <r>
      <rPr>
        <sz val="9"/>
        <color rgb="FF000000"/>
        <rFont val="Verdana"/>
        <family val="2"/>
      </rPr>
      <t>At indkøbere indgår aftaler med leverandører vedr. returemballage og emballageminimering</t>
    </r>
  </si>
  <si>
    <r>
      <t>·</t>
    </r>
    <r>
      <rPr>
        <sz val="7"/>
        <color rgb="FF000000"/>
        <rFont val="Times New Roman"/>
        <family val="1"/>
      </rPr>
      <t xml:space="preserve">       </t>
    </r>
    <r>
      <rPr>
        <sz val="9"/>
        <color rgb="FF000000"/>
        <rFont val="Verdana"/>
        <family val="2"/>
      </rPr>
      <t>At indgå aftaler med transportører af affald</t>
    </r>
  </si>
  <si>
    <t>Vi teknisk personale/miljøansvarlige sørger især for…</t>
  </si>
  <si>
    <r>
      <t>·</t>
    </r>
    <r>
      <rPr>
        <sz val="7"/>
        <color rgb="FF000000"/>
        <rFont val="Times New Roman"/>
        <family val="1"/>
      </rPr>
      <t xml:space="preserve">       </t>
    </r>
    <r>
      <rPr>
        <sz val="9"/>
        <color rgb="FF000000"/>
        <rFont val="Verdana"/>
        <family val="2"/>
      </rPr>
      <t xml:space="preserve">At udlevere ark om affaldssortering til nye kollegaer
</t>
    </r>
  </si>
  <si>
    <t>Vi kokke og øvrigt køkkenpersonale sørger især for…</t>
  </si>
  <si>
    <r>
      <t>·</t>
    </r>
    <r>
      <rPr>
        <sz val="7"/>
        <color rgb="FF000000"/>
        <rFont val="Times New Roman"/>
        <family val="1"/>
      </rPr>
      <t xml:space="preserve">       </t>
    </r>
    <r>
      <rPr>
        <sz val="9"/>
        <color rgb="FF000000"/>
        <rFont val="Verdana"/>
        <family val="2"/>
      </rPr>
      <t>At bruge råvarerne fuldt ud</t>
    </r>
  </si>
  <si>
    <r>
      <t>·</t>
    </r>
    <r>
      <rPr>
        <sz val="7"/>
        <color rgb="FF000000"/>
        <rFont val="Times New Roman"/>
        <family val="1"/>
      </rPr>
      <t xml:space="preserve">       </t>
    </r>
    <r>
      <rPr>
        <sz val="9"/>
        <color rgb="FF000000"/>
        <rFont val="Verdana"/>
        <family val="2"/>
      </rPr>
      <t>At smide madaffald i spande ved tilberedningsborde</t>
    </r>
  </si>
  <si>
    <r>
      <t>·</t>
    </r>
    <r>
      <rPr>
        <sz val="7"/>
        <color rgb="FF000000"/>
        <rFont val="Times New Roman"/>
        <family val="1"/>
      </rPr>
      <t xml:space="preserve">       </t>
    </r>
    <r>
      <rPr>
        <sz val="9"/>
        <color rgb="FF000000"/>
        <rFont val="Verdana"/>
        <family val="2"/>
      </rPr>
      <t>At samle olie og friture i beholdere</t>
    </r>
  </si>
  <si>
    <r>
      <t>·</t>
    </r>
    <r>
      <rPr>
        <sz val="7"/>
        <color rgb="FF000000"/>
        <rFont val="Times New Roman"/>
        <family val="1"/>
      </rPr>
      <t xml:space="preserve">       </t>
    </r>
    <r>
      <rPr>
        <sz val="9"/>
        <color rgb="FF000000"/>
        <rFont val="Verdana"/>
        <family val="2"/>
      </rPr>
      <t>At samle pap i bagområde, så det bringes til pappresser</t>
    </r>
  </si>
  <si>
    <r>
      <t>·</t>
    </r>
    <r>
      <rPr>
        <sz val="7"/>
        <color rgb="FF000000"/>
        <rFont val="Times New Roman"/>
        <family val="1"/>
      </rPr>
      <t xml:space="preserve">       </t>
    </r>
    <r>
      <rPr>
        <sz val="9"/>
        <color rgb="FF000000"/>
        <rFont val="Verdana"/>
        <family val="2"/>
      </rPr>
      <t>At samle flasker med og uden pant i bagområde med henblik på afhentning</t>
    </r>
  </si>
  <si>
    <r>
      <t>·</t>
    </r>
    <r>
      <rPr>
        <sz val="7"/>
        <color rgb="FF000000"/>
        <rFont val="Times New Roman"/>
        <family val="1"/>
      </rPr>
      <t xml:space="preserve">       </t>
    </r>
    <r>
      <rPr>
        <sz val="9"/>
        <color rgb="FF000000"/>
        <rFont val="Verdana"/>
        <family val="2"/>
      </rPr>
      <t>At samle leverandørkasser, så de kan afhentes igen</t>
    </r>
  </si>
  <si>
    <t>Vi tjenere sørger især for…</t>
  </si>
  <si>
    <r>
      <t>·</t>
    </r>
    <r>
      <rPr>
        <sz val="7"/>
        <color rgb="FF000000"/>
        <rFont val="Times New Roman"/>
        <family val="1"/>
      </rPr>
      <t xml:space="preserve">       </t>
    </r>
    <r>
      <rPr>
        <sz val="9"/>
        <color rgb="FF000000"/>
        <rFont val="Verdana"/>
        <family val="2"/>
      </rPr>
      <t>At der ikke spildes for meget ved bestilling</t>
    </r>
  </si>
  <si>
    <r>
      <t>·</t>
    </r>
    <r>
      <rPr>
        <sz val="7"/>
        <color rgb="FF000000"/>
        <rFont val="Times New Roman"/>
        <family val="1"/>
      </rPr>
      <t xml:space="preserve">       </t>
    </r>
    <r>
      <rPr>
        <sz val="9"/>
        <color rgb="FF000000"/>
        <rFont val="Verdana"/>
        <family val="2"/>
      </rPr>
      <t>At madaffald, flasker med og uden pant og servietter mm sorteres ved opvasken</t>
    </r>
  </si>
  <si>
    <t>Vi opvaskere sørger især for:</t>
  </si>
  <si>
    <r>
      <t>·</t>
    </r>
    <r>
      <rPr>
        <sz val="7"/>
        <color rgb="FF000000"/>
        <rFont val="Times New Roman"/>
        <family val="1"/>
      </rPr>
      <t xml:space="preserve">       </t>
    </r>
    <r>
      <rPr>
        <sz val="9"/>
        <color rgb="FF000000"/>
        <rFont val="Verdana"/>
        <family val="2"/>
      </rPr>
      <t xml:space="preserve">At bringe pap i presser, flasker til pant- og vinflaskebeholder, plastik i containere etc. </t>
    </r>
  </si>
  <si>
    <t>Vi rengøringspersonale sørger især for:</t>
  </si>
  <si>
    <r>
      <t>·</t>
    </r>
    <r>
      <rPr>
        <sz val="7"/>
        <color rgb="FF000000"/>
        <rFont val="Times New Roman"/>
        <family val="1"/>
      </rPr>
      <t xml:space="preserve">       </t>
    </r>
    <r>
      <rPr>
        <sz val="9"/>
        <color rgb="FF000000"/>
        <rFont val="Verdana"/>
        <family val="2"/>
      </rPr>
      <t>At bringe pap i presser, flasker til pant- og vinflaskebeholder, plastik i containere etc.</t>
    </r>
  </si>
  <si>
    <t>Vi i administrationen sørger især for:</t>
  </si>
  <si>
    <r>
      <t>·</t>
    </r>
    <r>
      <rPr>
        <sz val="7"/>
        <color rgb="FF000000"/>
        <rFont val="Times New Roman"/>
        <family val="1"/>
      </rPr>
      <t xml:space="preserve">       </t>
    </r>
    <r>
      <rPr>
        <sz val="9"/>
        <color rgb="FF000000"/>
        <rFont val="Verdana"/>
        <family val="2"/>
      </rPr>
      <t>At minimere papirforbrug og sortere papir fra ved printer</t>
    </r>
  </si>
  <si>
    <t xml:space="preserve">Vi hjælper gæsten ved… </t>
  </si>
  <si>
    <r>
      <t>·</t>
    </r>
    <r>
      <rPr>
        <sz val="7"/>
        <color rgb="FF000000"/>
        <rFont val="Times New Roman"/>
        <family val="1"/>
      </rPr>
      <t xml:space="preserve">       </t>
    </r>
    <r>
      <rPr>
        <sz val="9"/>
        <color rgb="FF000000"/>
        <rFont val="Verdana"/>
        <family val="2"/>
      </rPr>
      <t xml:space="preserve">At tjener sorterer det meste af affaldet for dem. </t>
    </r>
  </si>
  <si>
    <r>
      <t>·</t>
    </r>
    <r>
      <rPr>
        <sz val="7"/>
        <color rgb="FF000000"/>
        <rFont val="Times New Roman"/>
        <family val="1"/>
      </rPr>
      <t xml:space="preserve">       </t>
    </r>
    <r>
      <rPr>
        <sz val="9"/>
        <color rgb="FF000000"/>
        <rFont val="Verdana"/>
        <family val="2"/>
      </rPr>
      <t>At informerer dem om stedets affaldsløsning.</t>
    </r>
  </si>
  <si>
    <r>
      <t>·</t>
    </r>
    <r>
      <rPr>
        <sz val="7"/>
        <color rgb="FF000000"/>
        <rFont val="Times New Roman"/>
        <family val="1"/>
      </rPr>
      <t xml:space="preserve">       </t>
    </r>
    <r>
      <rPr>
        <sz val="9"/>
        <color rgb="FF000000"/>
        <rFont val="Verdana"/>
        <family val="2"/>
      </rPr>
      <t>At mødegæster kan lægge papir og flasker på mødeborde og informeres herom</t>
    </r>
  </si>
  <si>
    <r>
      <t>·</t>
    </r>
    <r>
      <rPr>
        <sz val="7"/>
        <color rgb="FF000000"/>
        <rFont val="Times New Roman"/>
        <family val="1"/>
      </rPr>
      <t xml:space="preserve">       </t>
    </r>
    <r>
      <rPr>
        <sz val="9"/>
        <color rgb="FF000000"/>
        <rFont val="Verdana"/>
        <family val="2"/>
      </rPr>
      <t>At minimere mængden af engangsemballage og -service</t>
    </r>
  </si>
  <si>
    <r>
      <t>·</t>
    </r>
    <r>
      <rPr>
        <sz val="7"/>
        <color rgb="FF000000"/>
        <rFont val="Times New Roman"/>
        <family val="1"/>
      </rPr>
      <t xml:space="preserve">       </t>
    </r>
    <r>
      <rPr>
        <sz val="9"/>
        <color rgb="FF000000"/>
        <rFont val="Verdana"/>
        <family val="2"/>
      </rPr>
      <t>At give mulighed for at komme af med og om muligt frasortere engangsemballage og -service</t>
    </r>
  </si>
  <si>
    <t>Bilag 8 – Beregning af økologiprocent</t>
  </si>
  <si>
    <t>Hvad er madspild og -affald?</t>
  </si>
  <si>
    <t xml:space="preserve">Madaffald kan opdeles i to undergrupper: Madspild og øvrigt madaffald. </t>
  </si>
  <si>
    <r>
      <t>·</t>
    </r>
    <r>
      <rPr>
        <sz val="7"/>
        <color theme="1"/>
        <rFont val="Times New Roman"/>
        <family val="1"/>
      </rPr>
      <t xml:space="preserve">       </t>
    </r>
    <r>
      <rPr>
        <sz val="10"/>
        <color theme="1"/>
        <rFont val="Verdana"/>
        <family val="2"/>
      </rPr>
      <t xml:space="preserve">Madspild er fødevarer, der kunne være spist, men i stedet er blevet smidt ud. 
Eksempler på madspild er brød, hel frugt og grønt samt rester af tilberedt mad. </t>
    </r>
  </si>
  <si>
    <r>
      <t>·</t>
    </r>
    <r>
      <rPr>
        <sz val="7"/>
        <color theme="1"/>
        <rFont val="Times New Roman"/>
        <family val="1"/>
      </rPr>
      <t xml:space="preserve">       </t>
    </r>
    <r>
      <rPr>
        <sz val="10"/>
        <color theme="1"/>
        <rFont val="Verdana"/>
        <family val="2"/>
      </rPr>
      <t>Madaffald er de dele af fødevarer, der ikke er egnet til at spise. 
Eksempler på øvrigt madaffald er æggeskaller, osteskorper, kaffegrums, ben og nogle grøntsagsskræller.</t>
    </r>
  </si>
  <si>
    <t>Interne procedurer for at nedbringe madspild</t>
  </si>
  <si>
    <t>Tilpas den, så proceduren passer til jeres sted.</t>
  </si>
  <si>
    <r>
      <t>·</t>
    </r>
    <r>
      <rPr>
        <sz val="7"/>
        <color theme="1"/>
        <rFont val="Times New Roman"/>
        <family val="1"/>
      </rPr>
      <t xml:space="preserve">       </t>
    </r>
    <r>
      <rPr>
        <sz val="10"/>
        <color theme="1"/>
        <rFont val="Verdana"/>
        <family val="2"/>
      </rPr>
      <t>Vi sætter konkrete mål for at reducere madspild og arbejder 
målbevidst for at nå målet</t>
    </r>
  </si>
  <si>
    <r>
      <t>·</t>
    </r>
    <r>
      <rPr>
        <sz val="7"/>
        <color theme="1"/>
        <rFont val="Times New Roman"/>
        <family val="1"/>
      </rPr>
      <t xml:space="preserve">       </t>
    </r>
    <r>
      <rPr>
        <sz val="10"/>
        <color theme="1"/>
        <rFont val="Verdana"/>
        <family val="2"/>
      </rPr>
      <t>Vi måler, vejer eller tager billeder af vores spild for at blive klogere på, hvordan vi minimerer det</t>
    </r>
  </si>
  <si>
    <r>
      <t>·</t>
    </r>
    <r>
      <rPr>
        <sz val="7"/>
        <color theme="1"/>
        <rFont val="Times New Roman"/>
        <family val="1"/>
      </rPr>
      <t xml:space="preserve">       </t>
    </r>
    <r>
      <rPr>
        <sz val="10"/>
        <color theme="1"/>
        <rFont val="Verdana"/>
        <family val="2"/>
      </rPr>
      <t xml:space="preserve">Vi involverer vores kollegaer og inspireres af hinandens råd 
og forslag </t>
    </r>
  </si>
  <si>
    <r>
      <t>·</t>
    </r>
    <r>
      <rPr>
        <sz val="7"/>
        <color theme="1"/>
        <rFont val="Times New Roman"/>
        <family val="1"/>
      </rPr>
      <t xml:space="preserve">       </t>
    </r>
    <r>
      <rPr>
        <sz val="10"/>
        <color theme="1"/>
        <rFont val="Verdana"/>
        <family val="2"/>
      </rPr>
      <t>Vi bliver inspireret af ny viden fra nye kollegaer og elever fx 
når de har været på skole</t>
    </r>
  </si>
  <si>
    <r>
      <t>·</t>
    </r>
    <r>
      <rPr>
        <sz val="7"/>
        <color theme="1"/>
        <rFont val="Times New Roman"/>
        <family val="1"/>
      </rPr>
      <t xml:space="preserve">       </t>
    </r>
    <r>
      <rPr>
        <sz val="10"/>
        <color theme="1"/>
        <rFont val="Verdana"/>
        <family val="2"/>
      </rPr>
      <t>Vi planlægger indkøb samtidig med planlægning af menuen</t>
    </r>
  </si>
  <si>
    <r>
      <t>·</t>
    </r>
    <r>
      <rPr>
        <sz val="7"/>
        <color theme="1"/>
        <rFont val="Times New Roman"/>
        <family val="1"/>
      </rPr>
      <t xml:space="preserve">       </t>
    </r>
    <r>
      <rPr>
        <sz val="10"/>
        <color theme="1"/>
        <rFont val="Verdana"/>
        <family val="2"/>
      </rPr>
      <t>Vi laver en oversigt over, hvad der er på køl-, frys- og tørvarelageret og lægger madvarer med lang holdbarhed bagerst</t>
    </r>
  </si>
  <si>
    <r>
      <t>·</t>
    </r>
    <r>
      <rPr>
        <sz val="7"/>
        <color theme="1"/>
        <rFont val="Times New Roman"/>
        <family val="1"/>
      </rPr>
      <t xml:space="preserve">       </t>
    </r>
    <r>
      <rPr>
        <sz val="10"/>
        <color theme="1"/>
        <rFont val="Verdana"/>
        <family val="2"/>
      </rPr>
      <t>Vi bruger den anbefalede mængde råvarer til det antal gæster 
der tilberedes mad til</t>
    </r>
  </si>
  <si>
    <r>
      <t>·</t>
    </r>
    <r>
      <rPr>
        <sz val="7"/>
        <color theme="1"/>
        <rFont val="Times New Roman"/>
        <family val="1"/>
      </rPr>
      <t xml:space="preserve">       </t>
    </r>
    <r>
      <rPr>
        <sz val="10"/>
        <color theme="1"/>
        <rFont val="Verdana"/>
        <family val="2"/>
      </rPr>
      <t>Vi genbruger tilberedt mad ved at pakke det i bøtter eller vakuum og sætte det hurtigt på køl eller frys</t>
    </r>
  </si>
  <si>
    <r>
      <t>·</t>
    </r>
    <r>
      <rPr>
        <sz val="7"/>
        <color theme="1"/>
        <rFont val="Times New Roman"/>
        <family val="1"/>
      </rPr>
      <t xml:space="preserve">       </t>
    </r>
    <r>
      <rPr>
        <sz val="10"/>
        <color theme="1"/>
        <rFont val="Verdana"/>
        <family val="2"/>
      </rPr>
      <t>Vi vurderer madens holdbarhed ud fra vores faglighed og sunde fornuft ved at dufte, kigge og smage på maden</t>
    </r>
  </si>
  <si>
    <r>
      <t>·</t>
    </r>
    <r>
      <rPr>
        <sz val="7"/>
        <color theme="1"/>
        <rFont val="Times New Roman"/>
        <family val="1"/>
      </rPr>
      <t xml:space="preserve">       </t>
    </r>
    <r>
      <rPr>
        <sz val="10"/>
        <color theme="1"/>
        <rFont val="Verdana"/>
        <family val="2"/>
      </rPr>
      <t>Vi portionerer så vidt muligt maden, så overforbrug undgås</t>
    </r>
  </si>
  <si>
    <r>
      <t>·</t>
    </r>
    <r>
      <rPr>
        <sz val="7"/>
        <color theme="1"/>
        <rFont val="Times New Roman"/>
        <family val="1"/>
      </rPr>
      <t xml:space="preserve">       </t>
    </r>
    <r>
      <rPr>
        <sz val="10"/>
        <color theme="1"/>
        <rFont val="Verdana"/>
        <family val="2"/>
      </rPr>
      <t>Vi udvikler gode rutiner ved eventuel buffetservering i forhold til tallerkner, løbende opfyldning og portionsanretning på buffeten</t>
    </r>
  </si>
  <si>
    <r>
      <t>·</t>
    </r>
    <r>
      <rPr>
        <sz val="7"/>
        <color theme="1"/>
        <rFont val="Times New Roman"/>
        <family val="1"/>
      </rPr>
      <t xml:space="preserve">       </t>
    </r>
    <r>
      <rPr>
        <sz val="10"/>
        <color theme="1"/>
        <rFont val="Verdana"/>
        <family val="2"/>
      </rPr>
      <t>Vi træner i at tage imod klare bestillinger, så misforståelser og 
efterfølgende spild undgås</t>
    </r>
  </si>
  <si>
    <t>Procedure for at nedbringe madspild</t>
  </si>
  <si>
    <t>Spisesteder mærket med Green Restaurant har en grøn indkøbspolitik eller -procedure. 
Dette dokument beskriver formål og giver et eksempel på indhold af politikken.</t>
  </si>
  <si>
    <t>Eksempel på grøn indkøbspolitik og procedure:</t>
  </si>
  <si>
    <t>”VIRKSOMHEDEN” skal gennem denne grønne indkøbspolitik løse vores opgaver med en så lille belastning af miljøet som muligt og bidrage til at støtte den miljøbevidste del af markedet. Hensynet til miljøet skal inddrages på lige fod med andre hensyn i planlægningen og udførelsen af virksomhedens indkøb.</t>
  </si>
  <si>
    <t xml:space="preserve">Ved indkøb fokuserer vi på pris, kvalitet, service, leveringssikkerhed, driftsomkostninger, arbejdsmiljø, etiske forhold og på de produkter og tjenesteydelser, som i deres livscyklus påvirker miljøet mindst muligt. </t>
  </si>
  <si>
    <t xml:space="preserve">Det betyder at:
</t>
  </si>
  <si>
    <t xml:space="preserve">Vi holde øje med og følger GREEN RESTAURANT’s kriterier, når der købes ind.
</t>
  </si>
  <si>
    <t xml:space="preserve">Vi  formidler GREEN RESTAURANT’s krav og ønsker videre til relevante leverandører fx via de udarbejdede leverandørark under navnet KeySupply.
</t>
  </si>
  <si>
    <t xml:space="preserve">Vi ønsker at købe de varer og tjenesteydelser, der under produktion, brug og bortskaffelse medfører mindst muligt ressourcespild og forurening; f.eks. varer, der lever op til et miljømærke.
</t>
  </si>
  <si>
    <t xml:space="preserve">Vi generelt er positive overfor samarbejdspartnere, som gør en aktiv indsats for miljøet og konstant søger at nedbringe miljøbelastning i forbindelse med produktet eller tjenesteydelsen. Det kan være alt fra minimering af vand-, energi og kemikalieforbrug til benyttelsen af mindre og mere miljøvenlig emballage og indpakning, valg af transportform og meget mere.
</t>
  </si>
  <si>
    <r>
      <rPr>
        <sz val="7"/>
        <color theme="1"/>
        <rFont val="Times New Roman"/>
        <family val="1"/>
      </rPr>
      <t xml:space="preserve"> </t>
    </r>
    <r>
      <rPr>
        <sz val="10"/>
        <color rgb="FF000000"/>
        <rFont val="Verdana"/>
        <family val="2"/>
      </rPr>
      <t xml:space="preserve">Vi i mange tilfælde ønsker at sammenholde driftsomkostningerne med indkøbs-, etablerings- og vedligeholdelsesomkostningerne, da der ofte opnås en samlet pris- og miljømæssig besparelse selvom indkøbsprisen er højere. Ved forbedringer og renovation ser vi også på tilbagebetalingstiden.
</t>
    </r>
  </si>
  <si>
    <t xml:space="preserve">Vi tager stilling til kvantiteten, når vi bestiller varer, så vi på den ene side ikke køber for store partier, så vi får stort spild og lager samt på den anden side ikke bestiller for lidt, så miljøbelastningen bliver større ved øget transport og indpakning.
</t>
  </si>
  <si>
    <t>For at miljøgevinsten skal stå i et rimeligt forhold til arbejdsindsats og udgifter, skal det vurderes, hvor og hvordan vi får mest miljø for pengene.</t>
  </si>
  <si>
    <t>Grøn indkøbspolitik og -procedure</t>
  </si>
  <si>
    <t>Environmental Management</t>
  </si>
  <si>
    <t>Involvement of employees</t>
  </si>
  <si>
    <t>Guest information</t>
  </si>
  <si>
    <t>Water</t>
  </si>
  <si>
    <t>For dishwashers, signs must be set up on how to minimize water and energy consumption.</t>
  </si>
  <si>
    <t>Waste</t>
  </si>
  <si>
    <t>Energy</t>
  </si>
  <si>
    <t>Food</t>
  </si>
  <si>
    <t>Building</t>
  </si>
  <si>
    <t>Outdoor areas</t>
  </si>
  <si>
    <t>Green activities</t>
  </si>
  <si>
    <t>Animal parks</t>
  </si>
  <si>
    <t>All water installations are reviewed regularly.</t>
  </si>
  <si>
    <t>Leaks must be repaired immediately.</t>
  </si>
  <si>
    <t>For large-scale washing, industrial dishwashers and washing machines are used.</t>
  </si>
  <si>
    <t>The company uses dispensers or refill containers for hand soap.</t>
  </si>
  <si>
    <t>All cleaning products are eco-labeled.</t>
  </si>
  <si>
    <t>Employees responsible for cleaning and washing must be informed about the correct use and dosage of the products.</t>
  </si>
  <si>
    <t>Disinfectants may only be used where necessary and in accordance with applicable hygiene legislation.</t>
  </si>
  <si>
    <t>The company must submit a waste plan with the application, which is kept up to date.</t>
  </si>
  <si>
    <t>Eco-labeled rechargeable batteries are purchased where possible.</t>
  </si>
  <si>
    <t>Heat control is available so that heating and cooling are regulated according to a fixed standard temperature and switched off or down.</t>
  </si>
  <si>
    <t>CTS systems have been installed for controlling heating, lighting and other particularly energy-consuming systems.</t>
  </si>
  <si>
    <t>Hot water pipes must be insulated.</t>
  </si>
  <si>
    <t>Electric heating must be energy efficient.</t>
  </si>
  <si>
    <t>10 to 50% of the company's energy consumption is covered by its own renewable energy production (solar heating system, solar cell system, biofuel boiler, geothermal heat or wind turbine).</t>
  </si>
  <si>
    <t>The company does not use fossil fuels for heating / cooling the company with the exception of emergency preparedness.</t>
  </si>
  <si>
    <t>Grease filters and other equipment are cleaned and maintained in accordance with the technical instructions and the provisions of the hygiene legislation.</t>
  </si>
  <si>
    <t>Newly purchased refrigeration systems and heat pumps must not contain CFCs and HCFCs.</t>
  </si>
  <si>
    <t>All the company's lighting is energy efficient.</t>
  </si>
  <si>
    <t>The company or tenant must register the purchase of organic food in kroner or weight and subsequently calculate it every quarter.</t>
  </si>
  <si>
    <t>The company has a procedure to reduce food waste.</t>
  </si>
  <si>
    <t>The company measures its food waste.</t>
  </si>
  <si>
    <t>The attraction offers vegetarian and / or vegan alternatives on site.</t>
  </si>
  <si>
    <t>The company does not serve products derived from endangered or protected species.</t>
  </si>
  <si>
    <t>The attraction has independent eateries</t>
  </si>
  <si>
    <t>The company has developed environmental advice for the attraction's eateries</t>
  </si>
  <si>
    <t>In the event of changes in the interior design, alterations or major maintenance work, the greatest possible consideration must be given to the environment and indoor climate during the work.</t>
  </si>
  <si>
    <t>Newly purchased lawnmowers must either be electrically powered, run on unleaded petrol, have particulate filters, be hand-operated or eco-labeled.</t>
  </si>
  <si>
    <t>The company must submit a green procurement policy with the application.</t>
  </si>
  <si>
    <t>The company informs its suppliers about its sustainability commitments and encourages the suppliers to follow up on the same sustainability commitments.</t>
  </si>
  <si>
    <t>The company's electronic office equipment must be installed with automatic standby function.</t>
  </si>
  <si>
    <t>Stationery and paper for copying etc. must be eco-labeled or made of 100% recycled paper.</t>
  </si>
  <si>
    <t>At least three product categories of purchased or rented textiles, towels, uniforms, and tablecloths are environmentally friendly.</t>
  </si>
  <si>
    <t>The company recommends guests to use nearby eateries, accommodations, attractions and other places with eco-labels.</t>
  </si>
  <si>
    <t>The company confirms that it complies with all relevant international and national legislation within the environment, health, safety and labor.</t>
  </si>
  <si>
    <t>The company supports small local entrepreneurs who develop and sell sustainable products based on the area's nature, history and culture.</t>
  </si>
  <si>
    <t>Museums/VPAC</t>
  </si>
  <si>
    <t>Årlige miljømøder for medarbejdere</t>
  </si>
  <si>
    <t>Virksomheden har elektronisk mappe og/eller intranet med relevant miljø- og dokumentationsmateriale.</t>
  </si>
  <si>
    <t>Virksomheden skal med ansøgningen til Green Attraction, og årligt, indsende planlagte miljømål og handlingsplan herfor.</t>
  </si>
  <si>
    <t xml:space="preserve">The application to Green Attraction must include an environmental action plan with formulated objectives  for continous improvement. These should be revised and submitted annually. </t>
  </si>
  <si>
    <t xml:space="preserve">The company has an electronic folder with/or a company intranet site or app with relevant environmental and documentation material. </t>
  </si>
  <si>
    <t>The company informs and includes relevant partners in the environmental work.</t>
  </si>
  <si>
    <t>All new toilets must have a double flush function with a maximum of 3 and 6 l per flush.</t>
  </si>
  <si>
    <t>All frequently used and centrally located public toilets must have a double flush no later than 1 year after becoming certified.</t>
  </si>
  <si>
    <t>80% of all toilet cisterns have double flush fuction.</t>
  </si>
  <si>
    <t>Each toilet must have a waste bin or a garbage bag.</t>
  </si>
  <si>
    <t>Urinals must have an automatic time limit, sensor, push button or be waterless to avoid unnecessary water spillage.</t>
  </si>
  <si>
    <t>All company urinals are waterless.</t>
  </si>
  <si>
    <t>There are sensors on the often used and centrally located sinks in public toilets.</t>
  </si>
  <si>
    <t>Newly purchased hood and tunnel dishwashers may consume a maximum of 3.5 liters of water per tray.</t>
  </si>
  <si>
    <t>90% of all daily cleaning products must be eco-labeled.</t>
  </si>
  <si>
    <t>Cleaning products, washing detergents, soaps, etc. must be purchased, used and dosed so that they affect the environment as little as possible.</t>
  </si>
  <si>
    <t>The company has an automatic dosage system for cleaning products.</t>
  </si>
  <si>
    <t>Washing takes place at an eco labeled laundry or with eco labelled products.</t>
  </si>
  <si>
    <t>Paper towels and toilet paper must be eco labelled.</t>
  </si>
  <si>
    <t>The company follows the legislation on waste and sorts the waste into a minimum of 10 fractions.</t>
  </si>
  <si>
    <t>Environmentally hazardous waste such as batteries, fluorescent tubes, E-bulbs, paint, chemicals, machinery etc. are stored securely in separate containers and brought to approved reception facilities.</t>
  </si>
  <si>
    <t>Guests must be able to sort their waste into a minimum of 3 fractions such as bottles/cans with deposits, glass, plastic, food waste and residual waste.</t>
  </si>
  <si>
    <t>The company has agreements with suppliers regarding the collection of transportation packaging and, if possible, other types of packaging.</t>
  </si>
  <si>
    <t>The total energy consumption incl. electricity must be monitored at least once per month.</t>
  </si>
  <si>
    <t>Washing and cleaning</t>
  </si>
  <si>
    <t>The total water consumption is monitored at least once a month.</t>
  </si>
  <si>
    <t xml:space="preserve">The company must follow the recommendations for energy optimization suggested in the energy report. As a minimum all suggestions with a return on investment of less than 3 years should be initiated within 3 years of the release of the report. </t>
  </si>
  <si>
    <t>The company has had a thermographic analysis of the buildings performed within the last 3 years.</t>
  </si>
  <si>
    <t xml:space="preserve">Newer buildings, which are heated during the winter months, must be equipped with multi-layered glass or low-energy panes. Protected buildings are exempt from this criterium. </t>
  </si>
  <si>
    <t xml:space="preserve">Newer buildings, which are heated during the winter months, must be properly insulated. Protected buildings are exempt from this criterium. </t>
  </si>
  <si>
    <t>No later than 6 months after being certified Green Attraction, ventilation control must be introduced so that it is down-regulated / switched off in common areas and kitchens when these areas are not in use.</t>
  </si>
  <si>
    <t>Newly purchased air conditioning systems or heat pumps must have a low energy consumption. Air condition systems of less than 12 kW must have energy label A.</t>
  </si>
  <si>
    <t>Refrigerating - and freezing compartments have intact sealing strips, are defrosted regularly and temperature is closely monitored and not set colder than necessary.</t>
  </si>
  <si>
    <t>The industrial kitchen has induction stove.</t>
  </si>
  <si>
    <t>TVs and screens are switched off in exhibitions after closing time.</t>
  </si>
  <si>
    <t>v</t>
  </si>
  <si>
    <t>Select</t>
  </si>
  <si>
    <t xml:space="preserve">The company is required to avoid exess use of lighting through optimal use of daylight, sensors, key cards, outdoor lighting control etc. </t>
  </si>
  <si>
    <t>The company has the Organic Cuisine Label in Gold.</t>
  </si>
  <si>
    <t>The company uses labels such as FairTrade, MSC, ASC, and Friland when purchasing daily food items.</t>
  </si>
  <si>
    <t>The company has a procedure for using seasonal, local and other food items, that have a smaller negative environmental impact.</t>
  </si>
  <si>
    <t>Every 5 years, the company must initiate an energy audit in the form of an energy review, energy report or energy label. The report from such audit must be submitted for the first time with the application.</t>
  </si>
  <si>
    <t xml:space="preserve">The company communicates to the guest how they prepare more environmentally friendly food. </t>
  </si>
  <si>
    <t>The company sets environmental requirements in leasing agreements</t>
  </si>
  <si>
    <t>The company has motivated restaurants to apply for eco-labels such as the Organic Cuisine Label and Green Restaurant</t>
  </si>
  <si>
    <t>The company does not plant invasive plant species, and controls any such plant species if they appear.</t>
  </si>
  <si>
    <t xml:space="preserve">The company informs its guests about the nearest place to rent bicycles. </t>
  </si>
  <si>
    <t>The company offers electric cars, hybrids and / or bicycles for its employees to use.</t>
  </si>
  <si>
    <t>Materials, furniture and items that are still intact, but no longer in use, are collected and donated to charities.</t>
  </si>
  <si>
    <t>The company has mapped and taken an active position on how to contribute to the fulfillment of the UN Sustainable Development Goals.</t>
  </si>
  <si>
    <t>Heat exchangers are installed to heat air from the outdoors into the ventilation system.</t>
  </si>
  <si>
    <t>15.39</t>
  </si>
  <si>
    <t>8.0.1</t>
  </si>
  <si>
    <t>8.0</t>
  </si>
  <si>
    <t>Type spisested</t>
  </si>
  <si>
    <r>
      <t>8.3.2</t>
    </r>
    <r>
      <rPr>
        <sz val="8"/>
        <color rgb="FF00B050"/>
        <rFont val="Verdana"/>
        <family val="2"/>
      </rPr>
      <t>A</t>
    </r>
  </si>
  <si>
    <r>
      <t>8.3.1</t>
    </r>
    <r>
      <rPr>
        <sz val="8"/>
        <color rgb="FF00B050"/>
        <rFont val="Verdana"/>
        <family val="2"/>
      </rPr>
      <t>A</t>
    </r>
  </si>
  <si>
    <r>
      <t>8.3.3</t>
    </r>
    <r>
      <rPr>
        <sz val="8"/>
        <color rgb="FF00B050"/>
        <rFont val="Verdana"/>
        <family val="2"/>
      </rPr>
      <t>A</t>
    </r>
  </si>
  <si>
    <r>
      <t>8.5</t>
    </r>
    <r>
      <rPr>
        <sz val="8"/>
        <color rgb="FF00B050"/>
        <rFont val="Verdana"/>
        <family val="2"/>
      </rPr>
      <t>A</t>
    </r>
  </si>
  <si>
    <r>
      <t>8.6</t>
    </r>
    <r>
      <rPr>
        <sz val="8"/>
        <color rgb="FF00B050"/>
        <rFont val="Verdana"/>
        <family val="2"/>
      </rPr>
      <t>A</t>
    </r>
  </si>
  <si>
    <r>
      <t>8.10</t>
    </r>
    <r>
      <rPr>
        <sz val="8"/>
        <color rgb="FF00B050"/>
        <rFont val="Verdana"/>
        <family val="2"/>
      </rPr>
      <t>A</t>
    </r>
  </si>
  <si>
    <r>
      <t>8.11.1</t>
    </r>
    <r>
      <rPr>
        <sz val="8"/>
        <color rgb="FF00B050"/>
        <rFont val="Verdana"/>
        <family val="2"/>
      </rPr>
      <t>A</t>
    </r>
  </si>
  <si>
    <r>
      <t>8.11.2</t>
    </r>
    <r>
      <rPr>
        <sz val="8"/>
        <color rgb="FF00B050"/>
        <rFont val="Verdana"/>
        <family val="2"/>
      </rPr>
      <t>A</t>
    </r>
  </si>
  <si>
    <r>
      <t>8.12</t>
    </r>
    <r>
      <rPr>
        <sz val="8"/>
        <color rgb="FF00B050"/>
        <rFont val="Verdana"/>
        <family val="2"/>
      </rPr>
      <t>A</t>
    </r>
  </si>
  <si>
    <r>
      <t>8.13</t>
    </r>
    <r>
      <rPr>
        <sz val="8"/>
        <color rgb="FF00B050"/>
        <rFont val="Verdana"/>
        <family val="2"/>
      </rPr>
      <t>A</t>
    </r>
  </si>
  <si>
    <r>
      <t>8.14</t>
    </r>
    <r>
      <rPr>
        <sz val="8"/>
        <color rgb="FF00B050"/>
        <rFont val="Verdana"/>
        <family val="2"/>
      </rPr>
      <t>A</t>
    </r>
  </si>
  <si>
    <r>
      <t>8.15</t>
    </r>
    <r>
      <rPr>
        <sz val="8"/>
        <color rgb="FF00B050"/>
        <rFont val="Verdana"/>
        <family val="2"/>
      </rPr>
      <t>A</t>
    </r>
  </si>
  <si>
    <r>
      <t>8.16</t>
    </r>
    <r>
      <rPr>
        <sz val="8"/>
        <color rgb="FF00B050"/>
        <rFont val="Verdana"/>
        <family val="2"/>
      </rPr>
      <t>A</t>
    </r>
  </si>
  <si>
    <r>
      <t>8.17</t>
    </r>
    <r>
      <rPr>
        <sz val="8"/>
        <color rgb="FF00B050"/>
        <rFont val="Verdana"/>
        <family val="2"/>
      </rPr>
      <t>A</t>
    </r>
  </si>
  <si>
    <t>8.0C</t>
  </si>
  <si>
    <t>8.1C</t>
  </si>
  <si>
    <t>8.2C</t>
  </si>
  <si>
    <t>8.3C</t>
  </si>
  <si>
    <t>8.4C</t>
  </si>
  <si>
    <r>
      <t>Forpagtnings</t>
    </r>
    <r>
      <rPr>
        <sz val="8"/>
        <color rgb="FF00B050"/>
        <rFont val="Verdana"/>
        <family val="2"/>
      </rPr>
      <t>aftale</t>
    </r>
  </si>
  <si>
    <t>15.52</t>
  </si>
  <si>
    <t>Fryseskabe</t>
  </si>
  <si>
    <t>Papirhåndklæder og toiletpapir er miljømærket</t>
  </si>
  <si>
    <r>
      <t>13.</t>
    </r>
    <r>
      <rPr>
        <sz val="8"/>
        <color rgb="FF00B050"/>
        <rFont val="Verdana"/>
        <family val="2"/>
      </rPr>
      <t>2</t>
    </r>
  </si>
  <si>
    <t>Forslag til indsats</t>
  </si>
  <si>
    <t>Procedure for affaldssortering</t>
  </si>
  <si>
    <r>
      <t xml:space="preserve">Vandflowet for offentlige håndvaskarmaturer overstiger ikke </t>
    </r>
    <r>
      <rPr>
        <sz val="8"/>
        <color rgb="FF00B050"/>
        <rFont val="Verdana"/>
        <family val="2"/>
      </rPr>
      <t>5</t>
    </r>
    <r>
      <rPr>
        <sz val="8"/>
        <rFont val="Verdana"/>
        <family val="2"/>
      </rPr>
      <t xml:space="preserve"> liter pr. minut. </t>
    </r>
  </si>
  <si>
    <t>Dispenser til håndsæbe</t>
  </si>
  <si>
    <t>Tv og skærme i udstilling slukkes efter lukketid.</t>
  </si>
  <si>
    <t>10.21A</t>
  </si>
  <si>
    <t>Ingen terrassevarmer</t>
  </si>
  <si>
    <t>Virksomheden bruger ikke udeopvarmning som fx terrassevarmer</t>
  </si>
  <si>
    <t>Pointkriterium
4 point</t>
  </si>
  <si>
    <t>Forskning og undersøgelser</t>
  </si>
  <si>
    <t>14.7</t>
  </si>
  <si>
    <t>Materialevalg til transport og opbevaring</t>
  </si>
  <si>
    <t>Kurer</t>
  </si>
  <si>
    <t xml:space="preserve">Ved brug af kurer vælges den mest energireducerende løsning, fx virtuel kurer, samkørsel mv. </t>
  </si>
  <si>
    <t>Klimastyring</t>
  </si>
  <si>
    <t>Materialeforbrug i formidlingsaktiviteter</t>
  </si>
  <si>
    <t>Løstansatte og frivillige</t>
  </si>
  <si>
    <t>Virksomheden registrerer mængden af affald som afhentes fordelt på forskellige fraktioner.</t>
  </si>
  <si>
    <t>Der opsættes nationale piktogrammer og kildesorteringsinformation ved alle affaldsbeholdere - og gerne på flere sprog.</t>
  </si>
  <si>
    <t>Køleanlæg går på nedsat strøm uden for åbningstid og ved mindre brug.</t>
  </si>
  <si>
    <t>Køkkenudstyr og -maskiner tændes og slukkes efter behov og åbningstider.</t>
  </si>
  <si>
    <t>Miljømål og handlingsplan</t>
  </si>
  <si>
    <t>Miljøpolitik</t>
  </si>
  <si>
    <t>Miljøansvarlige personer</t>
  </si>
  <si>
    <r>
      <t xml:space="preserve">Virksomhedens ledelse har udpeget to personer, som er ansvarlig for miljøarbejdet.
</t>
    </r>
    <r>
      <rPr>
        <i/>
        <sz val="8"/>
        <rFont val="Verdana"/>
        <family val="2"/>
      </rPr>
      <t>Virksomheder med under 10 ansatte skal have én miljøansvarlig.</t>
    </r>
  </si>
  <si>
    <t>Virksomheden skal udarbejde en miljøpolitik, der er underskrevet af ledelsen.</t>
  </si>
  <si>
    <t>CO2-neutralitet</t>
  </si>
  <si>
    <t>Virksomheden holder mindst to årlige motivationsmøder om miljø- og Green Attraction-arbejdet for alle medarbejdere – enten samlet eller fordelt på forskellige arbejdsområder.</t>
  </si>
  <si>
    <t>Involvering og information af medarbejdere</t>
  </si>
  <si>
    <t>Virksomheden tilbyder deres medarbejdere at deltage i kurser / efteruddannelse inden for bæredygtig drift.</t>
  </si>
  <si>
    <t xml:space="preserve">Virksomheden skal have synlig information om, hvordan gæsterne passer på miljøet ved at reducere og sortere deres affald, spare på vand etc.  </t>
  </si>
  <si>
    <t>Vand aflæses månedligt</t>
  </si>
  <si>
    <t>80 % af alle wc-cisterner har dobbeltskyl.</t>
  </si>
  <si>
    <t>Industrielle (op)vaskemaskiner</t>
  </si>
  <si>
    <t>90 % miljømærkede rengøringsmidler</t>
  </si>
  <si>
    <t>90 % af de daglige rengøringsmidler skal være miljømærkede.</t>
  </si>
  <si>
    <t>Virksomheden følger affaldsbekendtgørelsen og sorterer almindeligt affald i minimum 10 fraktioner.</t>
  </si>
  <si>
    <t>Engangsservice begrænses til et minimum: Glas, tallerkner og bestik må alene anvendes ved servering i badearealer, ved take-away og ved særlige arrangementer eller ved pandemi.</t>
  </si>
  <si>
    <t>Biologisk nedbrydeligt service benyttes, hvor der ikke kan bruges almindelig service.</t>
  </si>
  <si>
    <t>Begrænsning af engangsprodukter</t>
  </si>
  <si>
    <t>Internt pantsystem</t>
  </si>
  <si>
    <t>Målrettet arbejde med forbedringsforslag</t>
  </si>
  <si>
    <t>Virksomheden skal arbejde målrettet med energisynets og energimærkningens forbedringsforslag. Som minimum skal forslag med en tilbagebetalingstid på under 3 år sættes i værk inden 3 år efter rapportens udarbejdelse.</t>
  </si>
  <si>
    <t xml:space="preserve">Rengøring af ventilation, klimaanlæg og kedler </t>
  </si>
  <si>
    <t>Varmeskabe (og -rum) samt ovne er forsynet med intakte tætningslister og kun tændt ved brug.</t>
  </si>
  <si>
    <t>Virksomheden skal undgå unødigt forbrug af lys ved optimal brug af dagslys, sensorer, nøglekort, skumringsanlæg, automatisk lysdæmper m.m.</t>
  </si>
  <si>
    <t>Intelligent belysning</t>
  </si>
  <si>
    <t>Energisparebelysning</t>
  </si>
  <si>
    <t>Salgs-, kaffe- eller vandautomater m.m. slukkes, går i standbyfunktion eller har natsænkning, når de ikke bliver brugt.</t>
  </si>
  <si>
    <t>Sluk af TV</t>
  </si>
  <si>
    <r>
      <t xml:space="preserve">Virksomhedens eget indkøb af økologiske fødevarer udgør minimum 15 % økologi (minus alkoholiske drikkevarer og sodavand/læskedrik). 
</t>
    </r>
    <r>
      <rPr>
        <i/>
        <sz val="8"/>
        <rFont val="Verdana"/>
        <family val="2"/>
      </rPr>
      <t>Nye medlemmer får fra indmeldelsen 2 år til at opnå den gældende procentgrænse.</t>
    </r>
    <r>
      <rPr>
        <sz val="8"/>
        <color rgb="FFFF0000"/>
        <rFont val="Verdana"/>
        <family val="2"/>
      </rPr>
      <t/>
    </r>
  </si>
  <si>
    <t>Den procentvise andel af økologiske varer fastholdes omtrent på samme niveau eller stiger hvert år.</t>
  </si>
  <si>
    <t>Minimering af madspild</t>
  </si>
  <si>
    <t>Måling af madspild</t>
  </si>
  <si>
    <t>Reduktion af kødforbrug</t>
  </si>
  <si>
    <r>
      <t>Virksomheden gør en indsat for at minimere kødforbruget og reducere</t>
    </r>
    <r>
      <rPr>
        <sz val="8"/>
        <color theme="1"/>
        <rFont val="Verdana"/>
        <family val="2"/>
      </rPr>
      <t xml:space="preserve"> især brug af kød med høj CO2-udleding.</t>
    </r>
  </si>
  <si>
    <t>Årstidens og lokale råvarer</t>
  </si>
  <si>
    <t>Virksomheden har en procedure for at benytte årstidens-, lokale og andre råvarer,  som medfører en mindre miljøbelastning.</t>
  </si>
  <si>
    <t>Virksomheden kommunikerer til gæsten, hvordan de tilbereder mere miljøvenlig mad.</t>
  </si>
  <si>
    <t>Attraktionen har bortforpagtede spisesteder</t>
  </si>
  <si>
    <t>Forpagtede spisesteder</t>
  </si>
  <si>
    <t>Ingen anvendelse af bekæmpelsesmidler</t>
  </si>
  <si>
    <r>
      <t xml:space="preserve">Der må ikke anvendes kemiske ukrudtsbekæmpelsesmidler på virksomhedens område. 
</t>
    </r>
    <r>
      <rPr>
        <i/>
        <sz val="8"/>
        <rFont val="Verdana"/>
        <family val="2"/>
      </rPr>
      <t>Green Attraction-sekretariat kan dispensere, så der højst en gang årligt kan anvendes godkendte ukrudtsbekæmpelsesmidler til bekæmpelse af ukrudt på belægninger. Tilladelsen kan kun gives efter skriftlig anmodning herom til sekretariatet og kan alene omfatte såkaldte ”klar-til-brug” produkter.</t>
    </r>
  </si>
  <si>
    <t>Virksomheden kan dokumentere, at de har områder, som er vildt med vilje for at fremme biodiversitet</t>
  </si>
  <si>
    <t>Begrænset kunstvanding</t>
  </si>
  <si>
    <t>Invasive arter</t>
  </si>
  <si>
    <t>Information af leverandører</t>
  </si>
  <si>
    <t>Brev- og kopipapir</t>
  </si>
  <si>
    <t>Miljøcertificeret trykkeri</t>
  </si>
  <si>
    <t>Leje af el-køretøjer</t>
  </si>
  <si>
    <t xml:space="preserve">Mindst tre produktkategorier af købte eller lejede tekstiler, håndklæder, uniformer og duge er miljøvenlige.  </t>
  </si>
  <si>
    <t>Beskyttelse af nærområdet</t>
  </si>
  <si>
    <t>Klimastyring indendørs</t>
  </si>
  <si>
    <t>Koraller</t>
  </si>
  <si>
    <t>Deling af opdræt</t>
  </si>
  <si>
    <t>Udskiftede pumper og motorer</t>
  </si>
  <si>
    <t>Overdækket swimmingpool</t>
  </si>
  <si>
    <t>Feedback fra gæster</t>
  </si>
  <si>
    <t>Opvaskemaskine har højeste energimærkning</t>
  </si>
  <si>
    <t>Procentdel opretholdes</t>
  </si>
  <si>
    <t>Motivation hen imod miljømærker</t>
  </si>
  <si>
    <t>Offentlige håndvaske under 5 l/min</t>
  </si>
  <si>
    <r>
      <t>Virksomhedens sæbe</t>
    </r>
    <r>
      <rPr>
        <sz val="8"/>
        <rFont val="Verdana"/>
        <family val="2"/>
      </rPr>
      <t xml:space="preserve"> er miljømærket.</t>
    </r>
  </si>
  <si>
    <t>Der er opsat varmeveksler til opvarmning af udeluft på størstedelen af ventilationsanlæggene.</t>
  </si>
  <si>
    <t xml:space="preserve">90 % af virksomhedens belysning skal være energieffektiv, fx lavenergi- lysstofrør, energisparepærer eller LED. </t>
  </si>
  <si>
    <t>Højere vegetarisk andel</t>
  </si>
  <si>
    <t>Over henholdsvis 10 og 25 % af hovedretterne på attraktionen er vegetariske.</t>
  </si>
  <si>
    <t>Ændringer skal tage hensyn til miljø og indeklima</t>
  </si>
  <si>
    <t>Kontorer og personaleområder, som driftsmæssigt hører til virksomheden, skal opfylde Green Attraction-kriterierne.</t>
  </si>
  <si>
    <t>Opbevaring af genstande/værker</t>
  </si>
  <si>
    <r>
      <t>Virksomheden har</t>
    </r>
    <r>
      <rPr>
        <sz val="8"/>
        <color rgb="FF00B050"/>
        <rFont val="Verdana"/>
        <family val="2"/>
      </rPr>
      <t xml:space="preserve"> </t>
    </r>
    <r>
      <rPr>
        <sz val="8"/>
        <rFont val="Verdana"/>
        <family val="2"/>
      </rPr>
      <t>energivenlig opbevaring af samlinger og opmagasinering.</t>
    </r>
  </si>
  <si>
    <t xml:space="preserve">Kød </t>
  </si>
  <si>
    <t>Virksomhedens eget indkøb af økologiske fødevarer udgør minimum 25 % økologi (minus alkoholiske drikkevarer og sodavand/læskedrik).</t>
  </si>
  <si>
    <t>Alle virksomhedens kontorer skal opfylde samme kriterier</t>
  </si>
  <si>
    <t>Eksterne forretninger i samme bygning orienteres</t>
  </si>
  <si>
    <t>15.5</t>
  </si>
  <si>
    <t>17.3</t>
  </si>
  <si>
    <t>Virksomheden giver medarbejderne mulighed for at evaluere og komme med forslag til stedets miljøindsats.</t>
  </si>
  <si>
    <t>Vælg:</t>
  </si>
  <si>
    <t>Attraktions-type</t>
  </si>
  <si>
    <t>15 % økologi</t>
  </si>
  <si>
    <t>Point opnået</t>
  </si>
  <si>
    <t>Point påkrævet</t>
  </si>
  <si>
    <t>Plus/minus ift. grænse</t>
  </si>
  <si>
    <t>p/o</t>
  </si>
  <si>
    <t>Mandatory</t>
  </si>
  <si>
    <t xml:space="preserve">Mandatory </t>
  </si>
  <si>
    <t>Kriterietype</t>
  </si>
  <si>
    <t>Criteria type</t>
  </si>
  <si>
    <t>Points criteria
3 points</t>
  </si>
  <si>
    <t>Points criteria
5 points</t>
  </si>
  <si>
    <t>Points critieria
3 points</t>
  </si>
  <si>
    <t xml:space="preserve">Points criterion
5 points
</t>
  </si>
  <si>
    <t>Points criterion 
3 points</t>
  </si>
  <si>
    <t>Points criterion 
5 points</t>
  </si>
  <si>
    <t>Points criterion 
4 points</t>
  </si>
  <si>
    <t>Points criterion
3 points</t>
  </si>
  <si>
    <t>Points criterion 
2 points</t>
  </si>
  <si>
    <t>Points criterion 
1 point</t>
  </si>
  <si>
    <t>Points criterion 
1 points</t>
  </si>
  <si>
    <t>Points criterion
50 % gives 5 p
40 % gives 4 p
30 % gives 3 p
20 % gives 2 p
10 % gives 1 p</t>
  </si>
  <si>
    <t>Points criterion
&gt;25 % gives 2 p
&gt;10 % gives 1 p</t>
  </si>
  <si>
    <t>Points criterion
4 points</t>
  </si>
  <si>
    <t>Points criterion 1 point</t>
  </si>
  <si>
    <t>Points criterion 2 points</t>
  </si>
  <si>
    <t>Points criterion 5 points</t>
  </si>
  <si>
    <t>Points criterion 4 points</t>
  </si>
  <si>
    <t>I åbner excel-arket og gemmer det på jeres eget drev eller netværk. Herefter udfylder i skemaet, gemmer igen og indsender det elektronisk til greenattraction@horesta.dk.
Arket kan bruges som jeres eget værktøj til miljøarbejdet.</t>
  </si>
  <si>
    <t>p/m</t>
  </si>
  <si>
    <t>m</t>
  </si>
  <si>
    <t>All</t>
  </si>
  <si>
    <t>Attraction type</t>
  </si>
  <si>
    <t>Amusement</t>
  </si>
  <si>
    <t>Water park</t>
  </si>
  <si>
    <t>The company must have an environmental policy signed by the management included in the application.</t>
  </si>
  <si>
    <t>The company must revisit the criteria for Green Attraction annually.</t>
  </si>
  <si>
    <t>The company calculates its CO2 footprint with recognized calculation tool.</t>
  </si>
  <si>
    <t>The company sets goals to reduce its CO2 footprint.</t>
  </si>
  <si>
    <t>The company can document CO2 neutrality for minimum scope 1 and 2 in the Greenhouse Gas Protocol Standard.</t>
  </si>
  <si>
    <t>Guests are offered the option of CO2 compensation.</t>
  </si>
  <si>
    <r>
      <t xml:space="preserve">The company </t>
    </r>
    <r>
      <rPr>
        <sz val="8"/>
        <color theme="1"/>
        <rFont val="Verdana"/>
        <family val="2"/>
      </rPr>
      <t xml:space="preserve">demands </t>
    </r>
    <r>
      <rPr>
        <sz val="8"/>
        <color rgb="FF202124"/>
        <rFont val="Verdana"/>
        <family val="2"/>
      </rPr>
      <t>CO2 calculations for the biggest suppliers.</t>
    </r>
  </si>
  <si>
    <t>Every year, the company holds at least two motivational meetings about the environmental and Green Attraction work for all employees - either together or distributed in different work areas.</t>
  </si>
  <si>
    <t>The company gives its employees the opportunity to evaluate the internal environmental efforts.</t>
  </si>
  <si>
    <t>The company offers its employees to participate in courses / continuing education in sustainable operations.</t>
  </si>
  <si>
    <t>The management holds at least four annual meetings with the responsible environmental employees and / or the environmental group.</t>
  </si>
  <si>
    <t>The management and the responsible environmental employees continuously involve the employees in the environmental work and inform them about how they can make a difference.</t>
  </si>
  <si>
    <t>Current and new cleaning staff is familiar with the company's procedure for sorting waste.</t>
  </si>
  <si>
    <t>Employees are informed in work areas and through campaigns about sustainable behavior.</t>
  </si>
  <si>
    <r>
      <t xml:space="preserve">Company management has appointed two persons who are responsible for the environmental work. </t>
    </r>
    <r>
      <rPr>
        <i/>
        <sz val="8"/>
        <color rgb="FF333333"/>
        <rFont val="Verdana"/>
        <family val="2"/>
      </rPr>
      <t>Companies with less than 10 employees (FTEs) need only one responsible person for the environmental work.</t>
    </r>
  </si>
  <si>
    <r>
      <t xml:space="preserve">The company has established an environmental group with representatives from various departments. </t>
    </r>
    <r>
      <rPr>
        <i/>
        <sz val="8"/>
        <color rgb="FF202124"/>
        <rFont val="Verdana"/>
        <family val="2"/>
      </rPr>
      <t xml:space="preserve">Not relevant for companies with 10 employees (FTEs) or less. </t>
    </r>
  </si>
  <si>
    <t>Seasonal and freelance employees as well as volunteers will receive training by the start of employment on how they can take part in the environmental efforts.</t>
  </si>
  <si>
    <t>The Green Attraction diploma and / or sign are hung visibly at the entrance.</t>
  </si>
  <si>
    <t>Green Attraction and environmental information must be visible to the guest.</t>
  </si>
  <si>
    <t>The employees should be able to inform guests about Green Attraction.</t>
  </si>
  <si>
    <t>Guests must be able to get information about public transport.</t>
  </si>
  <si>
    <t>Information on Green Attraction and the company's environmental work must be available on the company website.</t>
  </si>
  <si>
    <t>The company informs about Green Attraction and environmental efforts such as how the guest reduces their negative impact on environment by reducing and sorting waste, reducing their consumption of water etc.</t>
  </si>
  <si>
    <t>Guests have the opportunity to comment on the company's environmental work for example thorugh a survey, link to website etc.</t>
  </si>
  <si>
    <t>Employees must constantly keep an eye on dripping faucets, leaky toilet cisterns and pipes.</t>
  </si>
  <si>
    <t>Centralt placerede toiletter skal have dobbeltskyl</t>
  </si>
  <si>
    <t xml:space="preserve">The water flow from new sink faucets must not exceed 4 liters per minute. The exception is cleaning rooms and a few places in the kitchen. </t>
  </si>
  <si>
    <t>The water flow from public sinks and faucets does not exceed 5 liters per minute.</t>
  </si>
  <si>
    <t>New conventional dishwasher must have the highest energy label.</t>
  </si>
  <si>
    <t>Rainwater is collected and used as gray water for e.g. toilet cisterns, irrigation and similar.</t>
  </si>
  <si>
    <t>The company avoids fragrance sprays and perfumes in hand soap.</t>
  </si>
  <si>
    <t>The company's soap is eco labelled.</t>
  </si>
  <si>
    <t>The company registers the amount of waste that is collected divided into different fractions.</t>
  </si>
  <si>
    <r>
      <t xml:space="preserve">Garden waste is composted.
</t>
    </r>
    <r>
      <rPr>
        <i/>
        <sz val="8"/>
        <color rgb="FF202124"/>
        <rFont val="Verdana"/>
        <family val="2"/>
      </rPr>
      <t>However, please note 10.22 on invasive species.</t>
    </r>
  </si>
  <si>
    <t>Official national pictograms and waste sorting information are set up at all waste bins - and preferably in multiple languages.</t>
  </si>
  <si>
    <t>The company is actively working to reduce paper consumption.</t>
  </si>
  <si>
    <t>Single-use items are limited to a minimum: Glasses, plates and cutlery may only be used when serving in spa or swimming facilities, in take-away, at special events or during pandemics (for health purposes).</t>
  </si>
  <si>
    <t>Biodegradable cutlery and plates are used where ordinary cutlery cannot be used.</t>
  </si>
  <si>
    <t>It is communicated visibly where it is possible to tap cold water in guest areas.</t>
  </si>
  <si>
    <t>The company has a written code for restricting single-use products.</t>
  </si>
  <si>
    <t>Virksomheden arbejder aktivt for at nedbringe papirforbruget.</t>
  </si>
  <si>
    <t>Der er etableret en intern pantløsning til drikkebægre eller anden service.</t>
  </si>
  <si>
    <t>An internal deposit solution has been established for drinking cups and similar.</t>
  </si>
  <si>
    <t>Eco-labeled toner cartridges are purchased for printers, etc., which are collected and returned for refilling purposes after use.</t>
  </si>
  <si>
    <t>The company has an internationally or nationally recognized classification system for heated buildings, e.g. an energy label.</t>
  </si>
  <si>
    <t>The company has an automatic off function on heating and air conditioning that activates when windows open.</t>
  </si>
  <si>
    <t>The company buys industry-declared climate contious electrical products.</t>
  </si>
  <si>
    <t>Ventilation systems, boilers and any air conditioners are cleaned regularly and inspected at least once a year.</t>
  </si>
  <si>
    <t>The extractor hoods are equipped with automatic demand control, e.g. with infrared meter.</t>
  </si>
  <si>
    <t>Refrigeration systems run on reduced power outside opening hours and when use is down.</t>
  </si>
  <si>
    <t>Heating cabinets (or rooms) and ovens are equipped with intact sealing strips and only switched on during use.</t>
  </si>
  <si>
    <t>50% of the company's lighting is demand driven.</t>
  </si>
  <si>
    <t>90% of the company's lighting must be energy efficient with low energy fluorescent lamps, energy saving bulbs or LEDs.</t>
  </si>
  <si>
    <t>Company limits exhibition and decoration lights during daylight.</t>
  </si>
  <si>
    <r>
      <t xml:space="preserve">The company reduces the use of lighting outside opening hours and at night. </t>
    </r>
    <r>
      <rPr>
        <i/>
        <sz val="8"/>
        <color rgb="FF202124"/>
        <rFont val="Verdana"/>
        <family val="2"/>
      </rPr>
      <t>Functional lighting and safety lighting are excluded.</t>
    </r>
  </si>
  <si>
    <t>Newly purchased washing machines, cleaning machines and similar must be energy efficient and purchased in accordance with guidelines from the Danish Energy Agency.</t>
  </si>
  <si>
    <t>Vending-, coffee- and water machines etc. are turned off, goes into standby mode or has night setting when not in use.</t>
  </si>
  <si>
    <t>Kitchen equipment and machines are turned on and off as needed and during opening hours.</t>
  </si>
  <si>
    <r>
      <t xml:space="preserve">The company's own purchases of food consist of a minimum of 15% organic food. (minus alcoholic beverages and soft drinks / soft drinks). 
</t>
    </r>
    <r>
      <rPr>
        <i/>
        <sz val="8"/>
        <color rgb="FF202124"/>
        <rFont val="Verdana"/>
        <family val="2"/>
      </rPr>
      <t>New members will have 2 years from the certification to achieve the applicable percentage limit.</t>
    </r>
  </si>
  <si>
    <t>The company's own purchases of organic food items exceeds 25% of all food purchased (alcoholic beverages and sodas are exempt from this calculation).</t>
  </si>
  <si>
    <t>The company has the Organic Cuisine Label in Bronze.</t>
  </si>
  <si>
    <t>The company has Organic Cuisine Label in Silver.</t>
  </si>
  <si>
    <t>The company's purchases of organic alcoholic beverages and soft drinks amounts to 10%.</t>
  </si>
  <si>
    <t>The percentage of organic foods and beverages is maintained at about the same level or increased every year.</t>
  </si>
  <si>
    <t>The company makes an effort to minimize meat consumption and in particular to reduce the use of meat with a high CO2 footprint.</t>
  </si>
  <si>
    <t>More than 10% or 25% of the main courses offered at the attraction are vegetarian.</t>
  </si>
  <si>
    <t>The company sets environmental requirements in current or new leasing agreements.</t>
  </si>
  <si>
    <t>The company has developed environmental guidelines for the attraction's eateries.</t>
  </si>
  <si>
    <t>Virksomheden har udviklet miljøretningslinjer for attraktionens spisesteder.</t>
  </si>
  <si>
    <t>The company has developed environmental advice for the attraction's eateries.</t>
  </si>
  <si>
    <t>Virksomheden har udviklet miljøråd for attraktionens spisesteder.</t>
  </si>
  <si>
    <t>Virksomheden har motiveret spisesteder til at søge om miljømærker som Det Økologiske Spisemærke og Green Restaurant.</t>
  </si>
  <si>
    <t>The company has motivated restaurants to apply for eco-labels such as the Organic Cuisine Label and Green Restaurant.</t>
  </si>
  <si>
    <t>The company mainly uses eco-labeled materials for existing and upcoming renovations or construction work.</t>
  </si>
  <si>
    <t>Buildings are maintained with eco-labeled products such as paints and cleaning products.</t>
  </si>
  <si>
    <t>Bygning vedligeholdes med miljømærkede produkter som maling og rengøringsmidler.</t>
  </si>
  <si>
    <t>Virksomheden reparerer og genbruger materialer og inventar fx ved udstillinger og udsmykning.</t>
  </si>
  <si>
    <t>The company repairs and recycles materials and furniture, for example at exhibitions and decoration.</t>
  </si>
  <si>
    <t>The air quality at the company is measured regularly.</t>
  </si>
  <si>
    <t>Luftkvaliteten på virksomheden måles regelmæssigt.</t>
  </si>
  <si>
    <r>
      <t xml:space="preserve">Chemical herbicides must not be used on the premises of the establishment. 
</t>
    </r>
    <r>
      <rPr>
        <i/>
        <sz val="8"/>
        <color rgb="FF202124"/>
        <rFont val="Verdana"/>
        <family val="2"/>
      </rPr>
      <t>The Green Attraction Secretariat may grant dispensations so that approved herbicides can be used at most once a year to control weeds on coated surfaces. The permit can only be granted upon written request to the secretariat and can only include so-called "ready-to-use products".</t>
    </r>
  </si>
  <si>
    <t>Companies can document that they have areas that are wild on purpose to promote biodiversity.</t>
  </si>
  <si>
    <t>Irrigation with water from the water plant may only take place in the period from kl. 18:00 to 07:00 or with irrigation bags. 
Seawater/raw water is used whenever possible.</t>
  </si>
  <si>
    <t>Outdoor heating with e.g. patio heater is demand controlled and with infrared light.</t>
  </si>
  <si>
    <t xml:space="preserve">The company does not use outdoor heating such as e.g. patio heaters. </t>
  </si>
  <si>
    <t>The company uses salt without chloride or gravel for slippery road control.</t>
  </si>
  <si>
    <t>The company arranges, finances and/or supports green activities at the attraction.</t>
  </si>
  <si>
    <t>Virksomheden har en plan for at informere og uddanne gæsterne om miljø og bæredygtighed på attraktionen.</t>
  </si>
  <si>
    <t>Virksomheden arrangerer, finansierer eller indgår særlige aftaler om grønne aktiviteter på attraktionen.</t>
  </si>
  <si>
    <t>Offices and personnel areas that operationally belong to the company must meet the Green Attraction criteria.</t>
  </si>
  <si>
    <t>Hairdresser, gym, kiosk or similar activities that are directly attached to the company are informed about Green Attraction and how they can support the effort.</t>
  </si>
  <si>
    <t>Newly purchased electronic equipment must be eco-labeled, labeled as energy-saving and / or manufactured by an environmentally certified company.</t>
  </si>
  <si>
    <t>The company's printed material must be eco-labeled and manufactured at an eco-certified or eco-labeled printing facility.</t>
  </si>
  <si>
    <t>The company recommends or makes it easy for employees to use more environmentally friendly transport.</t>
  </si>
  <si>
    <t>The company has its own charging stations for electric cars.</t>
  </si>
  <si>
    <t>Whenever possible, the company orders electrical taxis, rental cars and buses.</t>
  </si>
  <si>
    <t>The company has a policy on using more environmentally friendly transport for business trips.</t>
  </si>
  <si>
    <t>The store gives high priority to souvenirs and goods with a focus on the environment and sustainability.</t>
  </si>
  <si>
    <t>The store gives high priority to goods that enable or inspire sustainable behavior.</t>
  </si>
  <si>
    <t>The store gives high priority to souvenirs and items made from recycled products.</t>
  </si>
  <si>
    <t>Virksomhedens tryksager skal være miljømærket og fremstillet på et miljøcertificeret eller miljømærket trykkeri.</t>
  </si>
  <si>
    <t>Virksomheden anbefaler eller gør det nemt for medarbejdere at benytte mere miljøvenlig transport.</t>
  </si>
  <si>
    <t>Virksomheden har egne ladestandere til elbiler.</t>
  </si>
  <si>
    <t>Virksomheden har en politik om at bruge mere miljøvenlig transport ved tjenesterejser.</t>
  </si>
  <si>
    <t>Butik prioriterer i høj grad souvenirs og varer med fokus på miljø og bæredygtighed.</t>
  </si>
  <si>
    <t>Butik prioriterer i høj grad souvenirs og varer af genbrugsprodukter.</t>
  </si>
  <si>
    <t>Butik prioriterer i høj grad varer som bruges eller inspirerer til bæredygtig adfærd.</t>
  </si>
  <si>
    <t>The company informs about access for people with special needs, e.g. with the Access Denmark label.</t>
  </si>
  <si>
    <t>The company works for gender equality.</t>
  </si>
  <si>
    <t>The company actively supports sustainable initiatives in its community.</t>
  </si>
  <si>
    <t>Information og uddannelse om miljø</t>
  </si>
  <si>
    <t>The company contributes to protecting the nature and culture of the local community in collaboration with the community.</t>
  </si>
  <si>
    <t>The company primarily purchases eco-labeled and energy-reducing materials for exhibitions, events etc.</t>
  </si>
  <si>
    <t>The company largely recycles, borrows and rents materials in and from exhibitions.</t>
  </si>
  <si>
    <t>The company prioritises the use of local, regional or national exhibition items/works.</t>
  </si>
  <si>
    <t>The company uses the most environmentally friendly transportation of exhibition items.</t>
  </si>
  <si>
    <t>The company avoids aircraft for transporting exhibition items.</t>
  </si>
  <si>
    <t>Virksomheden bruger miljømærkede, plads- og energibesparende materialer til transport og opbevaring.</t>
  </si>
  <si>
    <t>Virksomheden undgår fly til transport af udstillingsgenstande.</t>
  </si>
  <si>
    <t>When using courier services, the company chooses the solution with the best energy reduction, e.g. virtual courier, joint transport etc.</t>
  </si>
  <si>
    <t>The company uses eco-labelled materials that save space and energy for transport and storage.</t>
  </si>
  <si>
    <t>The company has energy-friendly storage of collections and exhibitions.</t>
  </si>
  <si>
    <t>Virksomheden arbejder bevidst med at sikre en optimal balance mellem bevaring af genstande/værker og energibesparelser.</t>
  </si>
  <si>
    <t>The company makes a conscious effort to ensure optimal balance between conservation of artefacts/works and energy reductions.</t>
  </si>
  <si>
    <t xml:space="preserve">Virksomheden arbejder bevidst med energireduktion ifm. arkæologiske udgravninger, laboratorier, forsknings- og undersøgelsesrejser m.m. </t>
  </si>
  <si>
    <t xml:space="preserve">The company makes a conscious effort to reduce energy consumption in connection with archelogical excavations, laboratories, research and exploration trips, etc. </t>
  </si>
  <si>
    <t>The company participates in a breeding program that provides some degree of self-sufficiency in animals.</t>
  </si>
  <si>
    <t>The company has chosen animal species in a way that allows for the enclosures' energy and water consumption to be kept down.</t>
  </si>
  <si>
    <t>Virksomheden har et overblik over alle eksisterende hovedpumper, kompressorer og motorer samt en plan for vedligehold og udskiftning af dem</t>
  </si>
  <si>
    <t>The company has an overview of all existing main pumps, compressors and motors as well as a plan for maintaining and replacing them.</t>
  </si>
  <si>
    <t>The company has an environmental procedure for purchasing animal food.</t>
  </si>
  <si>
    <t>Virksomheden foretrækker at købe lokalt og regionalt foder.</t>
  </si>
  <si>
    <t>The company prefers to buy local and regional feed.</t>
  </si>
  <si>
    <t>Virksomheden foretrækker at købe økologiske råvarer til foder.</t>
  </si>
  <si>
    <t>Virksomheden har aftale om madspildsordninger, om at aftage ukurante råvarer, brugbare overskud fra grossister eller ældre/skadede dyr.</t>
  </si>
  <si>
    <t>The company prefers to buy organic produce for feed.</t>
  </si>
  <si>
    <t>The company participates in food waste schemes, purchases irregular pieces of produce, viable leftover items from wholesellers or elderly / injured animals.</t>
  </si>
  <si>
    <t>The company buys meat that has had a previous function, e.g. as dairy cattle.</t>
  </si>
  <si>
    <t>Virksomheden aftager kød, som har haft tidligere funktion fx som malkekvæg.</t>
  </si>
  <si>
    <t>Virksomheden har egenproduktion eller lokalproduceret foder, såsom græs, hø og grene.</t>
  </si>
  <si>
    <t>The company has its own production or locally produced feed, such as grass, hay and branches.</t>
  </si>
  <si>
    <t>Animal facilities and stables are energy-efficiently designed in accordance with respective animal species.</t>
  </si>
  <si>
    <t>Dyreanlæg og stalde er energirigtigt udformet i forhold til dyrearter.</t>
  </si>
  <si>
    <t>Dyreanlæg med højt energiforbrug fx tropehuse har energiglas.</t>
  </si>
  <si>
    <t>Animal facilities with high energy consumption, e.g. tropical houses, have energy-efficient windows.</t>
  </si>
  <si>
    <t>Animal facilities with high energy consumption have climate control with e.g. ventilation, blinds, etc.</t>
  </si>
  <si>
    <t>The company's aquariums and animal facilities have filters and pumps, in order to recycle as much water as possible.</t>
  </si>
  <si>
    <t>Virksomheden har etableret pilerensning af vand eller biorensningsanlæg.</t>
  </si>
  <si>
    <t>The company has established willow waste water cleaning or bio-treatment plants.</t>
  </si>
  <si>
    <t>Det undgås at bruge vand fra offentligt vandværk  i større akvarier. Fx kommer vandet til saltvandsakvarier fra havet.</t>
  </si>
  <si>
    <t>Water from public waterworks is avoided for use in large aquariums. As an example water for salt water tanks should come from the sea.</t>
  </si>
  <si>
    <t>Vandpumper er dimensioneret og justeres i forhold til antal fisk og akvarievolumen.</t>
  </si>
  <si>
    <t>Water pumps are dimensioned and adjusted in relation to the number of fish and aquarium volume.</t>
  </si>
  <si>
    <t>Hvor muligt tilpasses akvarievandets temperatur ved nedkøling med havvand eller grundvand.</t>
  </si>
  <si>
    <t>Where possible, the water temperature of the aquarium is adjusted by cooling with seawater or groundwater.</t>
  </si>
  <si>
    <t>Animal food is primarily purchased locally.</t>
  </si>
  <si>
    <t>Dyrefoder købes så invasive arter nedbringes.</t>
  </si>
  <si>
    <t>Animal food is purchased so invasive species are reduced.</t>
  </si>
  <si>
    <t>Fish feed is marked with MSC, ASC or Nature-friendly coastal fishing whenever possible.</t>
  </si>
  <si>
    <t>Fiskefoder er når muligt mærket med MSC, ASC eller Naturskånsomt kystfiskeri.</t>
  </si>
  <si>
    <t>Dyrefoder købes primært lokalt.</t>
  </si>
  <si>
    <t>Corals from nature may not be used or sold.</t>
  </si>
  <si>
    <t>The aquarium shares farmed fish with others.</t>
  </si>
  <si>
    <t>Manure is used in the area or repurposed for biogas or similar.</t>
  </si>
  <si>
    <t>Gødning/mødding genbruges på området eller afleveres til biogas eller til anden nyttiggørelse.</t>
  </si>
  <si>
    <t>Virksomheden overholder CITES-konventionen om international handel med udryddelsestruede vilde dyr og planter.</t>
  </si>
  <si>
    <t>The company complies with the CITES (Convention on International Trade in Endangered Species of Wild Fauna and Flora).</t>
  </si>
  <si>
    <t>Fryseskabe til dyrs blodprøver er energieffektive.</t>
  </si>
  <si>
    <t>Cabinet freezers for animal blood samples are energy efficient.</t>
  </si>
  <si>
    <t>Secondary energy meters have been installed in crucial areas for energy management purposes.</t>
  </si>
  <si>
    <t>The rides have secondary meters for electricity.</t>
  </si>
  <si>
    <t>The company should have secondary water meters - especially for heavily water-consuming installations.</t>
  </si>
  <si>
    <t>The water park has secondary water measurement meters.</t>
  </si>
  <si>
    <t>Water parks</t>
  </si>
  <si>
    <t>Amusement park</t>
  </si>
  <si>
    <t>The main meters of electricity consumption are read at least once a week.</t>
  </si>
  <si>
    <t>Virksomheden har et overblik over alle eksisterende hovedpumper, kompressorer og -motorer samt en plan for vedligeholde og udskiftning af dem.</t>
  </si>
  <si>
    <t>Replaced pumps, compressors and motors are new and energy efficient.</t>
  </si>
  <si>
    <t>The company has pumps on water slides so that water is recycled.</t>
  </si>
  <si>
    <t>The energy consumption from secondary meters are read at least once a week.</t>
  </si>
  <si>
    <t>Energiforbrugets bimålere aflæses mindst én gang om ugen.</t>
  </si>
  <si>
    <t>Udvalgte forlystelser har reduceret åbningstid.</t>
  </si>
  <si>
    <t>Selected rides have reduced opening hours.</t>
  </si>
  <si>
    <t>Virksomheden planlægger åbningstid og sæson, så forlystelser ikke er unødigt åbne ved færre gæster.</t>
  </si>
  <si>
    <t>The company plans opening hours and season so that rides are not unnecessarily open when guest numbers are low.</t>
  </si>
  <si>
    <t>Frequency of rides is reduced when guest numbers are low.</t>
  </si>
  <si>
    <t>Frekvens på forlystelser reduceres ved færre gæster.</t>
  </si>
  <si>
    <t>Water consumption is monitored at least once a week.</t>
  </si>
  <si>
    <t>All or part of the water park is closed down in cold weather.</t>
  </si>
  <si>
    <t>The water flow from showers in water parks must not exceed 9 liters per minute.
Showers in spa areas are excluded.</t>
  </si>
  <si>
    <t>There is a push button or time control on the shower.</t>
  </si>
  <si>
    <t>Dele af swimmingpool/spa overdækkes om natten og når den ikke benyttes i en længere periode.</t>
  </si>
  <si>
    <t>Parts of the swimming pool / spa are covered at night and when not in use for longer periods.</t>
  </si>
  <si>
    <t>Swimming pool is checked regularly for leaks.</t>
  </si>
  <si>
    <t>Swimming pool is cleaned with chemical free alternatives and procedures.</t>
  </si>
  <si>
    <t>The company turns on heat, boilers and circulation close to opening hours and turns off before closing time.</t>
  </si>
  <si>
    <t>Virksomheden tænder for varme, fyr og cirkulation tæt på åbningstid og slukker før lukketid.</t>
  </si>
  <si>
    <t>Swimmingpool kontrolleres regelmæssigt for lækager.</t>
  </si>
  <si>
    <t>Swimmingpool bliver rengjort med kemikaliefri alternativer og procedurer.</t>
  </si>
  <si>
    <t>Virksomheden har en kemikalieplan for badelandet, som sikrer reducering af kemi.</t>
  </si>
  <si>
    <t>Sauna, damp eller spa er behovsstyret.</t>
  </si>
  <si>
    <t>Ved bortskaffelse af aktivt kul skal der forefindes deklaration.</t>
  </si>
  <si>
    <t>The company has a chemical plan for the water park, which ensures reduction of the use of chemicals.</t>
  </si>
  <si>
    <t>Sauna, steam or spa is demand controlled.</t>
  </si>
  <si>
    <t>When disposing of activated carbon, a declaration must be provided.</t>
  </si>
  <si>
    <t>Svar ja, nej og ikke relevant i kolonne "F" i skema B og uddyb i kolonne "G". I de følgende kolonner sammentælles jeres opnåede point automatisk på baggrund heraf.</t>
  </si>
  <si>
    <t>I skal svare, hvad I forventer at være klar med ved tildeling. I kan fx ikke opsætte Green Attraction information jf. punkt 3, men så svarer i "Ja" og i kommentarfeltet skriver I fx "Opsættes ved tildeling etc."</t>
  </si>
  <si>
    <t>Hvad skal I svare, hvis I ikke har den pågældende aktivitet?</t>
  </si>
  <si>
    <t>Arket gemmes på jeres netværk eller eget drev og sendes herefter elektronisk til greenattraction@horesta.dk.</t>
  </si>
  <si>
    <t>Arkene 1, 4, 5, 6, 7 og 8 kan bruges til egen inspiration, beregninger og overvågning og skal ikke nødvendigvis udfyldes i forbindelse med indsendelsen af ansøgningen.</t>
  </si>
  <si>
    <t>Virksomheden skal sammenlagt opnå 30 % af pointene. Antallet af point er afhængig af virksomhedstype. Procentsatsen vil stige til 40%.</t>
  </si>
  <si>
    <t xml:space="preserve">Alle toiletter er udskiftet i lobby, på gange og i restaurant og ½ af alle toiletter på værelser er ombygget til dobbeltskyl. </t>
  </si>
  <si>
    <t>Toiletterne på de sidste værelser forventes ombygget i 202X</t>
  </si>
  <si>
    <t>Vi bruger følgende miljøråd når der rengøres på vores attraktion.</t>
  </si>
  <si>
    <t>Attraktionens navn</t>
  </si>
  <si>
    <t>Formålet med denne affaldsplan er at sikre en optimal og sikker sortering af affaldet, så mest muligt genanvendes, behandles med omhu og evt. opnå driftsbesparelser ved forbedringer. Ligeledes skal planen beskrive procedure og sikre at personale, leverandører og gæster ved, hvordan affaldet skal håndteres.</t>
  </si>
  <si>
    <t>Vi har følgende forslag til bedre sortering:</t>
  </si>
  <si>
    <t>Vi har følgende arbejdsdeling ved sortering:</t>
  </si>
  <si>
    <r>
      <t>·</t>
    </r>
    <r>
      <rPr>
        <sz val="7"/>
        <color rgb="FF000000"/>
        <rFont val="Times New Roman"/>
        <family val="1"/>
      </rPr>
      <t xml:space="preserve">       </t>
    </r>
    <r>
      <rPr>
        <sz val="9"/>
        <color rgb="FF000000"/>
        <rFont val="Verdana"/>
        <family val="2"/>
      </rPr>
      <t>At minimere affald ved ikke at bestille for mange varer</t>
    </r>
  </si>
  <si>
    <r>
      <t>·</t>
    </r>
    <r>
      <rPr>
        <sz val="7"/>
        <color rgb="FF000000"/>
        <rFont val="Times New Roman"/>
        <family val="1"/>
      </rPr>
      <t xml:space="preserve">       </t>
    </r>
    <r>
      <rPr>
        <sz val="9"/>
        <color rgb="FF000000"/>
        <rFont val="Verdana"/>
        <family val="2"/>
      </rPr>
      <t>At informere nye kollegaer om stedets affaldsprocedurer</t>
    </r>
  </si>
  <si>
    <r>
      <t>·</t>
    </r>
    <r>
      <rPr>
        <sz val="7"/>
        <color rgb="FF000000"/>
        <rFont val="Times New Roman"/>
        <family val="1"/>
      </rPr>
      <t xml:space="preserve">       </t>
    </r>
    <r>
      <rPr>
        <sz val="9"/>
        <color rgb="FF000000"/>
        <rFont val="Verdana"/>
        <family val="2"/>
      </rPr>
      <t>At personalet informeres og holdes orienteret om affaldshåndtering via personalemøder og oplæring</t>
    </r>
  </si>
  <si>
    <r>
      <t>·</t>
    </r>
    <r>
      <rPr>
        <sz val="7"/>
        <color rgb="FF000000"/>
        <rFont val="Times New Roman"/>
        <family val="1"/>
      </rPr>
      <t xml:space="preserve">       </t>
    </r>
    <r>
      <rPr>
        <sz val="9"/>
        <color rgb="FF000000"/>
        <rFont val="Verdana"/>
        <family val="2"/>
      </rPr>
      <t xml:space="preserve">At sikre, at der er piktogrammer på alle relevante affaldsspande
</t>
    </r>
  </si>
  <si>
    <r>
      <t>·</t>
    </r>
    <r>
      <rPr>
        <sz val="7"/>
        <color rgb="FF000000"/>
        <rFont val="Times New Roman"/>
        <family val="1"/>
      </rPr>
      <t xml:space="preserve">       </t>
    </r>
    <r>
      <rPr>
        <sz val="9"/>
        <color rgb="FF000000"/>
        <rFont val="Verdana"/>
        <family val="2"/>
      </rPr>
      <t xml:space="preserve">At ringe efter nye affaldsscontainere, når de er fyldte
 </t>
    </r>
  </si>
  <si>
    <r>
      <t>·</t>
    </r>
    <r>
      <rPr>
        <sz val="7"/>
        <color rgb="FF000000"/>
        <rFont val="Times New Roman"/>
        <family val="1"/>
      </rPr>
      <t xml:space="preserve">       </t>
    </r>
    <r>
      <rPr>
        <sz val="9"/>
        <color rgb="FF000000"/>
        <rFont val="Verdana"/>
        <family val="2"/>
      </rPr>
      <t>At samle miljøskadeligt affald på en sikker måde og bringer det forsvarligt til 
genbrugsplads</t>
    </r>
  </si>
  <si>
    <r>
      <t>·</t>
    </r>
    <r>
      <rPr>
        <sz val="7"/>
        <color rgb="FF000000"/>
        <rFont val="Times New Roman"/>
        <family val="1"/>
      </rPr>
      <t xml:space="preserve">       </t>
    </r>
    <r>
      <rPr>
        <sz val="9"/>
        <color rgb="FF000000"/>
        <rFont val="Verdana"/>
        <family val="2"/>
      </rPr>
      <t xml:space="preserve">At evaluere og tilpasse affaldsløsninger i forhold til nye behov
</t>
    </r>
  </si>
  <si>
    <r>
      <t>·</t>
    </r>
    <r>
      <rPr>
        <sz val="7"/>
        <color rgb="FF000000"/>
        <rFont val="Times New Roman"/>
        <family val="1"/>
      </rPr>
      <t xml:space="preserve">       </t>
    </r>
    <r>
      <rPr>
        <sz val="9"/>
        <color rgb="FF000000"/>
        <rFont val="Verdana"/>
        <family val="2"/>
      </rPr>
      <t>At beregne, om der kan opnås økonomiske og miljømæssige besparelser ved 
optimering af afhentningen</t>
    </r>
  </si>
  <si>
    <r>
      <t>·</t>
    </r>
    <r>
      <rPr>
        <sz val="7"/>
        <color rgb="FF000000"/>
        <rFont val="Times New Roman"/>
        <family val="1"/>
      </rPr>
      <t xml:space="preserve">       </t>
    </r>
    <r>
      <rPr>
        <sz val="9"/>
        <color rgb="FF000000"/>
        <rFont val="Verdana"/>
        <family val="2"/>
      </rPr>
      <t>At madaffald, flasker med og uden pant og servietter m.m. sorteres ved opvasken</t>
    </r>
  </si>
  <si>
    <r>
      <t>·</t>
    </r>
    <r>
      <rPr>
        <sz val="7"/>
        <color rgb="FF000000"/>
        <rFont val="Times New Roman"/>
        <family val="1"/>
      </rPr>
      <t xml:space="preserve">       </t>
    </r>
    <r>
      <rPr>
        <sz val="9"/>
        <color rgb="FF000000"/>
        <rFont val="Verdana"/>
        <family val="2"/>
      </rPr>
      <t xml:space="preserve">At sikre, at affaldstransportør ikke tager for mange penge for afhentning </t>
    </r>
  </si>
  <si>
    <t xml:space="preserve">Som en del af GREEN ATTRACTION skal vi arbejde aktivt med at nedbringe 
stedets madspild. </t>
  </si>
  <si>
    <r>
      <t>·</t>
    </r>
    <r>
      <rPr>
        <sz val="7"/>
        <color theme="1"/>
        <rFont val="Times New Roman"/>
        <family val="1"/>
      </rPr>
      <t xml:space="preserve">       </t>
    </r>
    <r>
      <rPr>
        <sz val="10"/>
        <color theme="1"/>
        <rFont val="Verdana"/>
        <family val="2"/>
      </rPr>
      <t>Vi fejrer vores sejre, når vi har nedbragt spild</t>
    </r>
  </si>
  <si>
    <t>The company primarily uses fiber cloths for cleaning purposes.</t>
  </si>
  <si>
    <r>
      <t>Virksomheden</t>
    </r>
    <r>
      <rPr>
        <sz val="8"/>
        <rFont val="Verdana"/>
        <family val="2"/>
      </rPr>
      <t xml:space="preserve"> skal registrere indkøb af økologiske fødevarer i kroner eller vægt og efterfølgende opgøre det hvert kvartal.</t>
    </r>
  </si>
  <si>
    <t>Virksomheden iværksætter tiltag for at nedbringe vand- og varmetab fra akvarier fx ved brug af akrylplast og låg.</t>
  </si>
  <si>
    <t>Virksomheden følger DAZA-regler for udveksling af dyr fx i forhold til genetiske forhold.</t>
  </si>
  <si>
    <t>Udveksling af dyr</t>
  </si>
  <si>
    <t xml:space="preserve">Dyrevelfærdsretningslinjerne, som er beskrevet i DAZA´s etiske retningslinjer for dyrebestand, transport og forvaltning, følges. </t>
  </si>
  <si>
    <t xml:space="preserve">Sidste års el-forbrug/kWh </t>
  </si>
  <si>
    <t xml:space="preserve">Sidste års vandforbrug/m3 </t>
  </si>
  <si>
    <t>Officielt telefonnr.</t>
  </si>
  <si>
    <t>Sidste års varmeforbrug af L olie, M3 gas kWh/MWh/M3 fjernvarme</t>
  </si>
  <si>
    <t>Virksomheden benytter sig af en kemikaliefri rengørings- og desinfektionsmetode.</t>
  </si>
  <si>
    <t>The company makes use of a chemical-free cleaning and disinfection method.</t>
  </si>
  <si>
    <t>The company sets energy requirements for suppliers' refrigeration and freezing systems which are placed on the attraction site, e.g. ice cream coolers.</t>
  </si>
  <si>
    <t>Virksomheden stiller energikrav til eksterne leverandørers køle- og fryseanlæg på attraktionen, fx frysere med is.</t>
  </si>
  <si>
    <t>Attraktionen
A. Står selv for spisested(er)
B. Har forpagtede spisested(er)
C. Har selvstændige spisested(er)
A+B+C: Har både selv, bortforpagtet og/eller selvstændige spisested(er)</t>
  </si>
  <si>
    <t>Attraktionen står selv for spisesteder</t>
  </si>
  <si>
    <t>The attraction has outsourced eateries</t>
  </si>
  <si>
    <t>The attraction is in charge of eateries</t>
  </si>
  <si>
    <r>
      <t xml:space="preserve">There are eateries on the attraction site
</t>
    </r>
    <r>
      <rPr>
        <i/>
        <sz val="8"/>
        <color rgb="FF00B050"/>
        <rFont val="Verdana"/>
        <family val="2"/>
      </rPr>
      <t>Will be expanded upon in the following field after which only the relevant sections need to be filled out.</t>
    </r>
  </si>
  <si>
    <t>The attraction
A. Is themselves in charge of the eatery(ies)
B. Has outsourced the eatery(ies)
C. Has independent eatery(ies)
A+B+C: Has both their own, outsourced and/or independent eatery(ies)</t>
  </si>
  <si>
    <t>The company has a plan to inform and educate guests about environment and sustainability at the attraction.</t>
  </si>
  <si>
    <t>Virksomheden sammensætter dyr i anlæggene, så energiforbrug genanvendes fx i forhold til køling og opvarmning.</t>
  </si>
  <si>
    <t>The company pairs animal species in the facilities in a way that allows for energy consumption to be recycled, e.g. cooling/heating.</t>
  </si>
  <si>
    <t>The company takes measures to bring down waste of water and heat in aquariums e.g. through the use of acryllic glass and lids.</t>
  </si>
  <si>
    <t>The animal welfare guidelines, which are described in DAZA's ethical guidelines for animal population, transport and management, are followed.</t>
  </si>
  <si>
    <t>The company follows DAZA rules for the exchange of animals, e.g. in relation to genetic conciderations.</t>
  </si>
  <si>
    <t>There is staff to ensure proper washing hygiene in the water park.</t>
  </si>
  <si>
    <t>Der er personale til at sikre ordentlig vaskehygiejne i badelandet.</t>
  </si>
  <si>
    <t>B</t>
  </si>
  <si>
    <t>C</t>
  </si>
  <si>
    <t>A+B+C</t>
  </si>
  <si>
    <t>10-25%</t>
  </si>
  <si>
    <t>&gt;25%</t>
  </si>
  <si>
    <t>8.0A</t>
  </si>
  <si>
    <t>Egne spisesteder</t>
  </si>
  <si>
    <t>Virksomheden har udviklet miljøråd for attraktionens spisesteder-</t>
  </si>
  <si>
    <t xml:space="preserve">Green Attraction-diplom og/eller skilt hænges tydeligt ved indgangen.
</t>
  </si>
  <si>
    <t xml:space="preserve">Vask foregår på miljømærket vaskeri eller med miljømærkede produkter.
</t>
  </si>
  <si>
    <t xml:space="preserve">Green Attraction og miljøinformation skal være synligt for gæsten. 
</t>
  </si>
  <si>
    <t xml:space="preserve">Det samlede vandforbrug aflæses mindst én gang hver måned.
</t>
  </si>
  <si>
    <t xml:space="preserve">På hvert toilet skal der være en affaldsspand eller en affaldspose.
</t>
  </si>
  <si>
    <t xml:space="preserve">Ved storvask benyttes industrielle opvaske- og vaskemaskiner.
</t>
  </si>
  <si>
    <t xml:space="preserve">Virksomheden bruger primært fiberklude til rengøring.
</t>
  </si>
  <si>
    <t xml:space="preserve">Det er synligt muligt at tappe koldt postevand i gæsteområder.
</t>
  </si>
  <si>
    <t xml:space="preserve">Det samlede energiforbrug inkl. el skal aflæses mindst én gang pr. måned.
</t>
  </si>
  <si>
    <t xml:space="preserve">Varmtvandsrør skal være isoleret.
</t>
  </si>
  <si>
    <t>Virksomheden stiller miljøkrav til selvstændige spisesteder i eksisterende eller kommende aftaler.</t>
  </si>
  <si>
    <t xml:space="preserve">Virksomheden skal med ansøgningen indsende en grøn indkøbspolitik. 
</t>
  </si>
  <si>
    <t xml:space="preserve">Virksomheden identificerer og tager løbende stilling til anvendelse af den mest miljøvenlige transport af udstillingsgenstande/materialer.
</t>
  </si>
  <si>
    <t xml:space="preserve">Virksomheden har miljøprocedure for indkøb af foder.
</t>
  </si>
  <si>
    <t xml:space="preserve">Der benyttes og sælges ikke koraller fra naturen.
</t>
  </si>
  <si>
    <t xml:space="preserve">Akvariet deler opdrættede fisk med andre.
</t>
  </si>
  <si>
    <t xml:space="preserve">Udskiftede pumper, kompressorer og motorer er nye og energieffektive.
</t>
  </si>
  <si>
    <t xml:space="preserve">Virksomheden har pumper på vandrutchebaner, så vand genbruges.
</t>
  </si>
  <si>
    <t xml:space="preserve">Vandlandet har særskilte vandbimålere.
</t>
  </si>
  <si>
    <t xml:space="preserve">Vandforbruget aflæses mindst én gang om ugen.
</t>
  </si>
  <si>
    <t xml:space="preserve">Der er trykknap på bruser eller tidsstyring på bruser.
</t>
  </si>
  <si>
    <t>17.51</t>
  </si>
  <si>
    <t>17.52</t>
  </si>
  <si>
    <t>17.53</t>
  </si>
  <si>
    <t>16.10</t>
  </si>
  <si>
    <t>16.11</t>
  </si>
  <si>
    <t>16.12</t>
  </si>
  <si>
    <t xml:space="preserve">Virksomheden arbejder med ligestilling.
</t>
  </si>
  <si>
    <r>
      <t xml:space="preserve">Virksomheden </t>
    </r>
    <r>
      <rPr>
        <sz val="8"/>
        <color rgb="FF008000"/>
        <rFont val="Verdana"/>
        <family val="2"/>
      </rPr>
      <t>indsamler</t>
    </r>
    <r>
      <rPr>
        <sz val="8"/>
        <rFont val="Verdana"/>
        <family val="2"/>
      </rPr>
      <t xml:space="preserve"> CO2-regnskaber fra de største leverandører.</t>
    </r>
  </si>
  <si>
    <r>
      <rPr>
        <sz val="8"/>
        <color rgb="FF008000"/>
        <rFont val="Verdana"/>
        <family val="2"/>
      </rPr>
      <t>Eksisterende og nye medarbejdere informeres om</t>
    </r>
    <r>
      <rPr>
        <sz val="8"/>
        <rFont val="Verdana"/>
        <family val="2"/>
      </rPr>
      <t xml:space="preserve"> virksomhedens procedure for sortering af affald.</t>
    </r>
  </si>
  <si>
    <r>
      <t xml:space="preserve">Medarbejderne oplyses i arbejdsområder og via kampagner om bæredygtig adfærd.
</t>
    </r>
    <r>
      <rPr>
        <i/>
        <sz val="8"/>
        <rFont val="Verdana"/>
        <family val="2"/>
      </rPr>
      <t xml:space="preserve">Gælder ikke for virksomheder med under 10 </t>
    </r>
    <r>
      <rPr>
        <i/>
        <sz val="8"/>
        <color rgb="FF008000"/>
        <rFont val="Verdana"/>
        <family val="2"/>
      </rPr>
      <t>årsværk.</t>
    </r>
  </si>
  <si>
    <r>
      <t xml:space="preserve">Virksomheden har etableret en miljøgruppe med repræsentanter fra forskellige afdelinger.
</t>
    </r>
    <r>
      <rPr>
        <i/>
        <sz val="8"/>
        <rFont val="Verdana"/>
        <family val="2"/>
      </rPr>
      <t xml:space="preserve">Gælder ikke for virksomheder med under 10 </t>
    </r>
    <r>
      <rPr>
        <i/>
        <sz val="8"/>
        <color rgb="FF008000"/>
        <rFont val="Verdana"/>
        <family val="2"/>
      </rPr>
      <t>årsværk</t>
    </r>
    <r>
      <rPr>
        <i/>
        <sz val="8"/>
        <rFont val="Verdana"/>
        <family val="2"/>
      </rPr>
      <t>.</t>
    </r>
  </si>
  <si>
    <r>
      <t xml:space="preserve">Løstansatte og frivillige oplæres </t>
    </r>
    <r>
      <rPr>
        <sz val="8"/>
        <color rgb="FF008000"/>
        <rFont val="Verdana"/>
        <family val="2"/>
      </rPr>
      <t>ved</t>
    </r>
    <r>
      <rPr>
        <sz val="8"/>
        <rFont val="Verdana"/>
        <family val="2"/>
      </rPr>
      <t xml:space="preserve"> jobstart om hvordan de hjælper med den bæredygtige indsats.</t>
    </r>
  </si>
  <si>
    <r>
      <t xml:space="preserve">Der skal være </t>
    </r>
    <r>
      <rPr>
        <sz val="8"/>
        <color rgb="FF008000"/>
        <rFont val="Verdana"/>
        <family val="2"/>
      </rPr>
      <t>information om</t>
    </r>
    <r>
      <rPr>
        <sz val="8"/>
        <color rgb="FF00B050"/>
        <rFont val="Verdana"/>
        <family val="2"/>
      </rPr>
      <t xml:space="preserve"> </t>
    </r>
    <r>
      <rPr>
        <sz val="8"/>
        <rFont val="Verdana"/>
        <family val="2"/>
      </rPr>
      <t>Green Attraction og miljø</t>
    </r>
    <r>
      <rPr>
        <sz val="8"/>
        <color rgb="FF008000"/>
        <rFont val="Verdana"/>
        <family val="2"/>
      </rPr>
      <t>indsats</t>
    </r>
    <r>
      <rPr>
        <sz val="8"/>
        <rFont val="Verdana"/>
        <family val="2"/>
      </rPr>
      <t xml:space="preserve"> på virksomhedens hjemmeside. </t>
    </r>
  </si>
  <si>
    <r>
      <t xml:space="preserve">Ny traditionel opvaskemaskine skal have </t>
    </r>
    <r>
      <rPr>
        <sz val="8"/>
        <color rgb="FF008000"/>
        <rFont val="Verdana"/>
        <family val="2"/>
      </rPr>
      <t>højeste</t>
    </r>
    <r>
      <rPr>
        <sz val="8"/>
        <rFont val="Verdana"/>
        <family val="2"/>
      </rPr>
      <t xml:space="preserve"> energimærke.</t>
    </r>
  </si>
  <si>
    <r>
      <t xml:space="preserve">Virksomheden undgår duftspray og parfume </t>
    </r>
    <r>
      <rPr>
        <sz val="8"/>
        <color rgb="FF008000"/>
        <rFont val="Verdana"/>
        <family val="2"/>
      </rPr>
      <t>i håndsæbe</t>
    </r>
    <r>
      <rPr>
        <sz val="8"/>
        <color rgb="FF00B050"/>
        <rFont val="Verdana"/>
        <family val="2"/>
      </rPr>
      <t>.</t>
    </r>
  </si>
  <si>
    <r>
      <t>100 % miljømærkede rengørings</t>
    </r>
    <r>
      <rPr>
        <sz val="8"/>
        <color rgb="FF008000"/>
        <rFont val="Verdana"/>
        <family val="2"/>
      </rPr>
      <t>midler</t>
    </r>
  </si>
  <si>
    <r>
      <t xml:space="preserve">Undgå duftspray og parfume i </t>
    </r>
    <r>
      <rPr>
        <sz val="8"/>
        <color rgb="FF008000"/>
        <rFont val="Verdana"/>
        <family val="2"/>
      </rPr>
      <t>håndsæbe</t>
    </r>
  </si>
  <si>
    <r>
      <t>Alle rengørings</t>
    </r>
    <r>
      <rPr>
        <sz val="8"/>
        <color rgb="FF008000"/>
        <rFont val="Verdana"/>
        <family val="2"/>
      </rPr>
      <t>midler</t>
    </r>
    <r>
      <rPr>
        <sz val="8"/>
        <rFont val="Verdana"/>
        <family val="2"/>
      </rPr>
      <t xml:space="preserve"> er miljømærkede.</t>
    </r>
  </si>
  <si>
    <r>
      <t xml:space="preserve">Haveaffald komposteres.
</t>
    </r>
    <r>
      <rPr>
        <i/>
        <sz val="8"/>
        <color rgb="FF008000"/>
        <rFont val="Verdana"/>
        <family val="2"/>
      </rPr>
      <t>Se dog 10.22 om invasive arter.</t>
    </r>
  </si>
  <si>
    <r>
      <rPr>
        <sz val="8"/>
        <color rgb="FF008000"/>
        <rFont val="Verdana"/>
        <family val="2"/>
      </rPr>
      <t>Begrænsning af</t>
    </r>
    <r>
      <rPr>
        <sz val="8"/>
        <rFont val="Verdana"/>
        <family val="2"/>
      </rPr>
      <t xml:space="preserve"> engangsservice</t>
    </r>
  </si>
  <si>
    <r>
      <t xml:space="preserve">Virksomheden køber branchedeklarerede </t>
    </r>
    <r>
      <rPr>
        <sz val="8"/>
        <color rgb="FF008000"/>
        <rFont val="Verdana"/>
        <family val="2"/>
      </rPr>
      <t xml:space="preserve">grønne </t>
    </r>
    <r>
      <rPr>
        <sz val="8"/>
        <rFont val="Verdana"/>
        <family val="2"/>
      </rPr>
      <t>elprodukter med klimavalg</t>
    </r>
  </si>
  <si>
    <r>
      <t xml:space="preserve">Virksomheden har et internationalt eller nationalt anerkendt klassificeringssystem for </t>
    </r>
    <r>
      <rPr>
        <sz val="8"/>
        <color rgb="FF008000"/>
        <rFont val="Verdana"/>
        <family val="2"/>
      </rPr>
      <t>opvarmede</t>
    </r>
    <r>
      <rPr>
        <sz val="8"/>
        <color rgb="FF00B050"/>
        <rFont val="Verdana"/>
        <family val="2"/>
      </rPr>
      <t xml:space="preserve"> </t>
    </r>
    <r>
      <rPr>
        <sz val="8"/>
        <color rgb="FF008000"/>
        <rFont val="Verdana"/>
        <family val="2"/>
      </rPr>
      <t xml:space="preserve">eller afkølede </t>
    </r>
    <r>
      <rPr>
        <sz val="8"/>
        <rFont val="Verdana"/>
        <family val="2"/>
      </rPr>
      <t>bygninger fx energimærke.</t>
    </r>
  </si>
  <si>
    <r>
      <t xml:space="preserve">Der er spisesteder på attraktionen.
</t>
    </r>
    <r>
      <rPr>
        <i/>
        <sz val="8"/>
        <color rgb="FF008000"/>
        <rFont val="Verdana"/>
        <family val="2"/>
      </rPr>
      <t>Uddybes i følgende punkt, hvorefter kun de relevante sektioner besvares.</t>
    </r>
  </si>
  <si>
    <r>
      <t xml:space="preserve">Virksomheden har det økologiske spisemærke i sølv </t>
    </r>
    <r>
      <rPr>
        <sz val="8"/>
        <color rgb="FF008000"/>
        <rFont val="Verdana"/>
        <family val="2"/>
      </rPr>
      <t>på et eller flere af stedets spisesteder.</t>
    </r>
  </si>
  <si>
    <r>
      <t>Virksomheden har det økologiske spisemærke i bronze</t>
    </r>
    <r>
      <rPr>
        <sz val="8"/>
        <color rgb="FF008000"/>
        <rFont val="Verdana"/>
        <family val="2"/>
      </rPr>
      <t xml:space="preserve"> på et eller flere af stedets spisesteder.</t>
    </r>
    <r>
      <rPr>
        <sz val="8"/>
        <rFont val="Verdana"/>
        <family val="2"/>
      </rPr>
      <t xml:space="preserve">
</t>
    </r>
  </si>
  <si>
    <r>
      <t xml:space="preserve">Virksomheden har det økologiske spisemærke i guld </t>
    </r>
    <r>
      <rPr>
        <sz val="8"/>
        <color rgb="FF008000"/>
        <rFont val="Verdana"/>
        <family val="2"/>
      </rPr>
      <t>på et eller flere af stedets spisesteder.</t>
    </r>
  </si>
  <si>
    <r>
      <t xml:space="preserve">Virksomheden stiller miljøkrav i </t>
    </r>
    <r>
      <rPr>
        <sz val="8"/>
        <color rgb="FF008000"/>
        <rFont val="Verdana"/>
        <family val="2"/>
      </rPr>
      <t>eksisterende eller næste</t>
    </r>
    <r>
      <rPr>
        <sz val="8"/>
        <rFont val="Verdana"/>
        <family val="2"/>
      </rPr>
      <t xml:space="preserve"> forpagtningsaftale.
</t>
    </r>
  </si>
  <si>
    <r>
      <t>Kunstvanding med vand fra vandværk må kun ske i tidsrummet fra kl. 18.00 til 07.00 eller med vandingsposer. Søvand</t>
    </r>
    <r>
      <rPr>
        <sz val="8"/>
        <color rgb="FF008000"/>
        <rFont val="Verdana"/>
        <family val="2"/>
      </rPr>
      <t>/råvand</t>
    </r>
    <r>
      <rPr>
        <sz val="8"/>
        <rFont val="Verdana"/>
        <family val="2"/>
      </rPr>
      <t xml:space="preserve"> bruges når det er muligt.</t>
    </r>
  </si>
  <si>
    <r>
      <rPr>
        <sz val="8"/>
        <color rgb="FF008000"/>
        <rFont val="Verdana"/>
        <family val="2"/>
      </rPr>
      <t>Behovsstyret</t>
    </r>
    <r>
      <rPr>
        <sz val="8"/>
        <color rgb="FF00B050"/>
        <rFont val="Verdana"/>
        <family val="2"/>
      </rPr>
      <t xml:space="preserve"> </t>
    </r>
    <r>
      <rPr>
        <sz val="8"/>
        <rFont val="Verdana"/>
        <family val="2"/>
      </rPr>
      <t>terrassevarmer</t>
    </r>
  </si>
  <si>
    <r>
      <t xml:space="preserve">Virksomheden indkøber primært miljømærkede og energibesparende materialer til udstillinger, </t>
    </r>
    <r>
      <rPr>
        <sz val="8"/>
        <color rgb="FF008000"/>
        <rFont val="Verdana"/>
        <family val="2"/>
      </rPr>
      <t>arrangementer</t>
    </r>
    <r>
      <rPr>
        <sz val="8"/>
        <rFont val="Verdana"/>
        <family val="2"/>
      </rPr>
      <t xml:space="preserve"> m.m.</t>
    </r>
  </si>
  <si>
    <r>
      <t>Hele eller dele af vandlandet</t>
    </r>
    <r>
      <rPr>
        <sz val="8"/>
        <color rgb="FF008000"/>
        <rFont val="Verdana"/>
        <family val="2"/>
      </rPr>
      <t>s drift</t>
    </r>
    <r>
      <rPr>
        <sz val="8"/>
        <rFont val="Verdana"/>
        <family val="2"/>
      </rPr>
      <t xml:space="preserve"> reduceres ved koldt vejr.</t>
    </r>
  </si>
  <si>
    <r>
      <t xml:space="preserve">Forlystelser har særskilte bimålere </t>
    </r>
    <r>
      <rPr>
        <sz val="8"/>
        <color rgb="FF008000"/>
        <rFont val="Verdana"/>
        <family val="2"/>
      </rPr>
      <t>til el.</t>
    </r>
    <r>
      <rPr>
        <sz val="8"/>
        <color rgb="FF00B050"/>
        <rFont val="Verdana"/>
        <family val="2"/>
      </rPr>
      <t xml:space="preserve">
</t>
    </r>
  </si>
  <si>
    <r>
      <t xml:space="preserve">Energiforbrugets hovedmålere </t>
    </r>
    <r>
      <rPr>
        <sz val="8"/>
        <color rgb="FF008000"/>
        <rFont val="Verdana"/>
        <family val="2"/>
      </rPr>
      <t>til el</t>
    </r>
    <r>
      <rPr>
        <sz val="8"/>
        <color rgb="FF00B050"/>
        <rFont val="Verdana"/>
        <family val="2"/>
      </rPr>
      <t xml:space="preserve"> </t>
    </r>
    <r>
      <rPr>
        <sz val="8"/>
        <rFont val="Verdana"/>
        <family val="2"/>
      </rPr>
      <t xml:space="preserve">aflæses mindst én gang om ugen.
</t>
    </r>
  </si>
  <si>
    <r>
      <t xml:space="preserve">Virksomhedens akvarier og dyreanlæg har filtre og pumper, så mest </t>
    </r>
    <r>
      <rPr>
        <sz val="8"/>
        <color rgb="FF008000"/>
        <rFont val="Verdana"/>
        <family val="2"/>
      </rPr>
      <t>muligt</t>
    </r>
    <r>
      <rPr>
        <sz val="8"/>
        <rFont val="Verdana"/>
        <family val="2"/>
      </rPr>
      <t xml:space="preserve"> vand genbruges.</t>
    </r>
  </si>
  <si>
    <r>
      <t>Virksomheden har valgt at holde</t>
    </r>
    <r>
      <rPr>
        <sz val="8"/>
        <color rgb="FF008000"/>
        <rFont val="Verdana"/>
        <family val="2"/>
      </rPr>
      <t xml:space="preserve"> dyrearter</t>
    </r>
    <r>
      <rPr>
        <sz val="8"/>
        <rFont val="Verdana"/>
        <family val="2"/>
      </rPr>
      <t>, der tillader, at anlæggenes energi- og vandforbrug holdes nede.</t>
    </r>
  </si>
  <si>
    <r>
      <t xml:space="preserve">Virksomheden </t>
    </r>
    <r>
      <rPr>
        <sz val="8"/>
        <color rgb="FF008000"/>
        <rFont val="Verdana"/>
        <family val="2"/>
      </rPr>
      <t>deltager</t>
    </r>
    <r>
      <rPr>
        <sz val="8"/>
        <color rgb="FF00B050"/>
        <rFont val="Verdana"/>
        <family val="2"/>
      </rPr>
      <t xml:space="preserve"> i</t>
    </r>
    <r>
      <rPr>
        <sz val="8"/>
        <rFont val="Verdana"/>
        <family val="2"/>
      </rPr>
      <t xml:space="preserve"> et avlsprogram, som giver en vis grad af selvforsyning med dyr.</t>
    </r>
  </si>
  <si>
    <r>
      <t xml:space="preserve">Transport af udstillingsgenstande </t>
    </r>
    <r>
      <rPr>
        <sz val="8"/>
        <color rgb="FF008000"/>
        <rFont val="Verdana"/>
        <family val="2"/>
      </rPr>
      <t>/ materialer</t>
    </r>
  </si>
  <si>
    <r>
      <t>Virksomheden prioriterer at benytte flere lokale, regionale eller nationale udstillingsgenstande/</t>
    </r>
    <r>
      <rPr>
        <sz val="8"/>
        <color rgb="FF008000"/>
        <rFont val="Verdana"/>
        <family val="2"/>
      </rPr>
      <t>værker</t>
    </r>
    <r>
      <rPr>
        <sz val="8"/>
        <color rgb="FF00B050"/>
        <rFont val="Verdana"/>
        <family val="2"/>
      </rPr>
      <t>.</t>
    </r>
  </si>
  <si>
    <r>
      <t>Genbrug af udstilling</t>
    </r>
    <r>
      <rPr>
        <sz val="8"/>
        <color rgb="FF008000"/>
        <rFont val="Verdana"/>
        <family val="2"/>
      </rPr>
      <t>smaterialer</t>
    </r>
  </si>
  <si>
    <r>
      <t xml:space="preserve">Virksomheden genbruger, </t>
    </r>
    <r>
      <rPr>
        <sz val="8"/>
        <color rgb="FF008000"/>
        <rFont val="Verdana"/>
        <family val="2"/>
      </rPr>
      <t>låner og lejer</t>
    </r>
    <r>
      <rPr>
        <sz val="8"/>
        <color rgb="FF00B050"/>
        <rFont val="Verdana"/>
        <family val="2"/>
      </rPr>
      <t xml:space="preserve"> </t>
    </r>
    <r>
      <rPr>
        <sz val="8"/>
        <rFont val="Verdana"/>
        <family val="2"/>
      </rPr>
      <t xml:space="preserve">i høj grad materialer i udstillinger.
</t>
    </r>
  </si>
  <si>
    <r>
      <rPr>
        <b/>
        <sz val="8"/>
        <color theme="1"/>
        <rFont val="Verdana"/>
        <family val="2"/>
      </rPr>
      <t>OBS: Ansøgningsformularen er ikke længere gældende, da processen er blevet digitaliseret.</t>
    </r>
    <r>
      <rPr>
        <sz val="8"/>
        <color theme="1"/>
        <rFont val="Verdana"/>
        <family val="2"/>
      </rPr>
      <t xml:space="preserve"> Ønsker du at opstarte ansøgningsprocessen for certificeringen, er kriterierne fortsat de samme. Ved interesse bedes du derfor rette henvendelse til Green Key-sekretariatet, som vil igangsætte processen. Forud for opstart opkræves et opstartsgebyr.
Kontakt: greenattraction@greenkey.dk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</si>
</sst>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kr.&quot;\ #,##0"/>
  </numFmts>
  <fonts count="73">
    <font>
      <sz val="11"/>
      <color theme="1"/>
      <name val="Calibri"/>
      <family val="2"/>
      <scheme val="minor"/>
    </font>
    <font>
      <b/>
      <sz val="8"/>
      <color theme="1"/>
      <name val="Verdana"/>
      <family val="2"/>
    </font>
    <font>
      <sz val="8"/>
      <color theme="1"/>
      <name val="Verdana"/>
      <family val="2"/>
    </font>
    <font>
      <b/>
      <sz val="8"/>
      <color rgb="FF000000"/>
      <name val="Verdana"/>
      <family val="2"/>
    </font>
    <font>
      <sz val="8"/>
      <color rgb="FF000000"/>
      <name val="Verdana"/>
      <family val="2"/>
    </font>
    <font>
      <i/>
      <sz val="8"/>
      <color theme="1"/>
      <name val="Verdana"/>
      <family val="2"/>
    </font>
    <font>
      <b/>
      <sz val="8"/>
      <color rgb="FFFFFFFF"/>
      <name val="Verdana"/>
      <family val="2"/>
    </font>
    <font>
      <sz val="8"/>
      <name val="Verdana"/>
      <family val="2"/>
    </font>
    <font>
      <i/>
      <sz val="7"/>
      <color theme="1"/>
      <name val="Verdana"/>
      <family val="2"/>
    </font>
    <font>
      <sz val="7"/>
      <color theme="1"/>
      <name val="Verdana"/>
      <family val="2"/>
    </font>
    <font>
      <i/>
      <sz val="7"/>
      <name val="Verdana"/>
      <family val="2"/>
    </font>
    <font>
      <b/>
      <sz val="7"/>
      <color rgb="FFFFFFFF"/>
      <name val="Verdana"/>
      <family val="2"/>
    </font>
    <font>
      <sz val="7"/>
      <color theme="1"/>
      <name val="Calibri"/>
      <family val="2"/>
      <scheme val="minor"/>
    </font>
    <font>
      <b/>
      <sz val="7"/>
      <color theme="1"/>
      <name val="Verdana"/>
      <family val="2"/>
    </font>
    <font>
      <sz val="7"/>
      <color rgb="FF000000"/>
      <name val="Verdana"/>
      <family val="2"/>
    </font>
    <font>
      <b/>
      <sz val="7"/>
      <color rgb="FF000000"/>
      <name val="Verdana"/>
      <family val="2"/>
    </font>
    <font>
      <b/>
      <sz val="7"/>
      <color theme="1"/>
      <name val="Calibri"/>
      <family val="2"/>
      <scheme val="minor"/>
    </font>
    <font>
      <b/>
      <sz val="9"/>
      <color theme="1"/>
      <name val="Verdana"/>
      <family val="2"/>
    </font>
    <font>
      <sz val="9"/>
      <color theme="1"/>
      <name val="Symbol"/>
      <family val="1"/>
      <charset val="2"/>
    </font>
    <font>
      <sz val="11"/>
      <color rgb="FF006100"/>
      <name val="Calibri"/>
      <family val="2"/>
      <scheme val="minor"/>
    </font>
    <font>
      <sz val="11"/>
      <color rgb="FF9C6500"/>
      <name val="Calibri"/>
      <family val="2"/>
      <scheme val="minor"/>
    </font>
    <font>
      <i/>
      <sz val="8"/>
      <name val="Verdana"/>
      <family val="2"/>
    </font>
    <font>
      <b/>
      <sz val="8"/>
      <name val="Verdana"/>
      <family val="2"/>
    </font>
    <font>
      <sz val="8"/>
      <color rgb="FFFF0000"/>
      <name val="Verdana"/>
      <family val="2"/>
    </font>
    <font>
      <sz val="8"/>
      <color rgb="FF00B050"/>
      <name val="Verdana"/>
      <family val="2"/>
    </font>
    <font>
      <sz val="8"/>
      <color rgb="FF333333"/>
      <name val="Inherit"/>
    </font>
    <font>
      <u/>
      <sz val="11"/>
      <color theme="10"/>
      <name val="Calibri"/>
      <family val="2"/>
    </font>
    <font>
      <sz val="8"/>
      <color rgb="FF0070C0"/>
      <name val="Verdana"/>
      <family val="2"/>
    </font>
    <font>
      <sz val="8"/>
      <color rgb="FF7030A0"/>
      <name val="Verdana"/>
      <family val="2"/>
    </font>
    <font>
      <sz val="8"/>
      <color theme="9"/>
      <name val="Verdana"/>
      <family val="2"/>
    </font>
    <font>
      <i/>
      <sz val="8"/>
      <color rgb="FF7030A0"/>
      <name val="Verdana"/>
      <family val="2"/>
    </font>
    <font>
      <b/>
      <sz val="8"/>
      <color theme="0"/>
      <name val="Verdana"/>
      <family val="2"/>
    </font>
    <font>
      <b/>
      <sz val="12"/>
      <color rgb="FF00B050"/>
      <name val="Verdana"/>
      <family val="2"/>
    </font>
    <font>
      <sz val="12"/>
      <color theme="1"/>
      <name val="Calibri"/>
      <family val="2"/>
      <scheme val="minor"/>
    </font>
    <font>
      <b/>
      <sz val="14"/>
      <color rgb="FF00B050"/>
      <name val="Verdana"/>
      <family val="2"/>
    </font>
    <font>
      <sz val="11"/>
      <color theme="1"/>
      <name val="Arial"/>
      <family val="2"/>
    </font>
    <font>
      <b/>
      <sz val="10"/>
      <color rgb="FFFFFFFF"/>
      <name val="Arial"/>
      <family val="2"/>
    </font>
    <font>
      <sz val="10"/>
      <color theme="1"/>
      <name val="Calibri"/>
      <family val="2"/>
    </font>
    <font>
      <sz val="10"/>
      <color theme="1"/>
      <name val="Calibri"/>
      <family val="2"/>
      <scheme val="minor"/>
    </font>
    <font>
      <b/>
      <sz val="12"/>
      <color theme="1"/>
      <name val="Arial"/>
      <family val="2"/>
    </font>
    <font>
      <b/>
      <sz val="10"/>
      <color theme="1"/>
      <name val="Verdana"/>
      <family val="2"/>
    </font>
    <font>
      <sz val="8"/>
      <color theme="1"/>
      <name val="Arial"/>
      <family val="2"/>
    </font>
    <font>
      <b/>
      <sz val="20"/>
      <color rgb="FF00B050"/>
      <name val="Verdana"/>
      <family val="2"/>
    </font>
    <font>
      <sz val="10"/>
      <color theme="1"/>
      <name val="Verdana"/>
      <family val="2"/>
    </font>
    <font>
      <sz val="10"/>
      <color theme="1"/>
      <name val="Symbol"/>
      <family val="1"/>
      <charset val="2"/>
    </font>
    <font>
      <sz val="7"/>
      <color theme="1"/>
      <name val="Times New Roman"/>
      <family val="1"/>
    </font>
    <font>
      <sz val="10"/>
      <color rgb="FF000000"/>
      <name val="Verdana"/>
      <family val="2"/>
    </font>
    <font>
      <b/>
      <sz val="10"/>
      <color rgb="FF92D050"/>
      <name val="Verdana"/>
      <family val="2"/>
    </font>
    <font>
      <b/>
      <sz val="16"/>
      <color rgb="FF00B050"/>
      <name val="Verdana"/>
      <family val="2"/>
    </font>
    <font>
      <sz val="8"/>
      <color rgb="FF000000"/>
      <name val="Times New Roman"/>
      <family val="1"/>
    </font>
    <font>
      <sz val="8"/>
      <color rgb="FF000000"/>
      <name val="Arial"/>
      <family val="2"/>
    </font>
    <font>
      <b/>
      <sz val="11"/>
      <color rgb="FF000000"/>
      <name val="Verdana"/>
      <family val="2"/>
    </font>
    <font>
      <b/>
      <sz val="8"/>
      <color rgb="FFEEECE1"/>
      <name val="Verdana"/>
      <family val="2"/>
    </font>
    <font>
      <b/>
      <sz val="9"/>
      <color rgb="FFFFFFFF"/>
      <name val="Verdana"/>
      <family val="2"/>
    </font>
    <font>
      <i/>
      <sz val="8"/>
      <color rgb="FF000000"/>
      <name val="Verdana"/>
      <family val="2"/>
    </font>
    <font>
      <sz val="7"/>
      <color rgb="FF000000"/>
      <name val="Times New Roman"/>
      <family val="1"/>
    </font>
    <font>
      <b/>
      <sz val="9"/>
      <color rgb="FF000000"/>
      <name val="Verdana"/>
      <family val="2"/>
    </font>
    <font>
      <sz val="9"/>
      <color rgb="FF000000"/>
      <name val="Symbol"/>
      <family val="1"/>
      <charset val="2"/>
    </font>
    <font>
      <sz val="9"/>
      <color rgb="FF000000"/>
      <name val="Verdana"/>
      <family val="2"/>
    </font>
    <font>
      <b/>
      <sz val="8"/>
      <color rgb="FF00B050"/>
      <name val="Verdana"/>
      <family val="2"/>
    </font>
    <font>
      <sz val="10"/>
      <color rgb="FF000000"/>
      <name val="Arial"/>
      <family val="2"/>
    </font>
    <font>
      <b/>
      <sz val="16"/>
      <color rgb="FF92D050"/>
      <name val="Verdana"/>
      <family val="2"/>
    </font>
    <font>
      <b/>
      <sz val="10"/>
      <color rgb="FF000000"/>
      <name val="Verdana"/>
      <family val="2"/>
    </font>
    <font>
      <i/>
      <sz val="10"/>
      <color theme="1"/>
      <name val="Verdana"/>
      <family val="2"/>
    </font>
    <font>
      <sz val="8"/>
      <color rgb="FF333333"/>
      <name val="Verdana"/>
      <family val="2"/>
    </font>
    <font>
      <sz val="8"/>
      <color rgb="FF202124"/>
      <name val="Verdana"/>
      <family val="2"/>
    </font>
    <font>
      <i/>
      <sz val="8"/>
      <color rgb="FF333333"/>
      <name val="Verdana"/>
      <family val="2"/>
    </font>
    <font>
      <i/>
      <sz val="8"/>
      <color rgb="FF202124"/>
      <name val="Verdana"/>
      <family val="2"/>
    </font>
    <font>
      <i/>
      <sz val="8"/>
      <color rgb="FF00B050"/>
      <name val="Verdana"/>
      <family val="2"/>
    </font>
    <font>
      <b/>
      <sz val="8"/>
      <color rgb="FF0070C0"/>
      <name val="Verdana"/>
      <family val="2"/>
    </font>
    <font>
      <sz val="8"/>
      <color rgb="FF008000"/>
      <name val="Verdana"/>
      <family val="2"/>
    </font>
    <font>
      <i/>
      <sz val="8"/>
      <color rgb="FF008000"/>
      <name val="Verdana"/>
      <family val="2"/>
    </font>
    <font>
      <b/>
      <sz val="8"/>
      <color rgb="FF008000"/>
      <name val="Verdana"/>
      <family val="2"/>
    </font>
  </fonts>
  <fills count="24">
    <fill>
      <patternFill patternType="none"/>
    </fill>
    <fill>
      <patternFill patternType="gray125"/>
    </fill>
    <fill>
      <patternFill patternType="solid">
        <fgColor rgb="FF92D050"/>
        <bgColor indexed="64"/>
      </patternFill>
    </fill>
    <fill>
      <patternFill patternType="solid">
        <fgColor rgb="FFD8D8D8"/>
        <bgColor indexed="64"/>
      </patternFill>
    </fill>
    <fill>
      <patternFill patternType="solid">
        <fgColor rgb="FFEAF1DD"/>
        <bgColor indexed="64"/>
      </patternFill>
    </fill>
    <fill>
      <patternFill patternType="solid">
        <fgColor rgb="FFFFC000"/>
        <bgColor indexed="64"/>
      </patternFill>
    </fill>
    <fill>
      <patternFill patternType="solid">
        <fgColor rgb="FFD9D9D9"/>
        <bgColor indexed="64"/>
      </patternFill>
    </fill>
    <fill>
      <patternFill patternType="solid">
        <fgColor rgb="FFD6E3BC"/>
        <bgColor indexed="64"/>
      </patternFill>
    </fill>
    <fill>
      <patternFill patternType="solid">
        <fgColor rgb="FFFFFFFF"/>
        <bgColor indexed="64"/>
      </patternFill>
    </fill>
    <fill>
      <patternFill patternType="solid">
        <fgColor rgb="FFCCCCCC"/>
        <bgColor indexed="64"/>
      </patternFill>
    </fill>
    <fill>
      <patternFill patternType="solid">
        <fgColor rgb="FFC0C0C0"/>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C6EFCE"/>
      </patternFill>
    </fill>
    <fill>
      <patternFill patternType="solid">
        <fgColor rgb="FFFFEB9C"/>
      </patternFill>
    </fill>
    <fill>
      <patternFill patternType="solid">
        <fgColor rgb="FF00B050"/>
        <bgColor indexed="64"/>
      </patternFill>
    </fill>
    <fill>
      <patternFill patternType="solid">
        <fgColor rgb="FF008000"/>
        <bgColor indexed="64"/>
      </patternFill>
    </fill>
    <fill>
      <patternFill patternType="solid">
        <fgColor rgb="FFEEECE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000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thick">
        <color rgb="FF00B050"/>
      </left>
      <right style="thick">
        <color rgb="FF00B050"/>
      </right>
      <top style="thick">
        <color rgb="FF00B050"/>
      </top>
      <bottom/>
      <diagonal/>
    </border>
    <border>
      <left style="thick">
        <color rgb="FF00B050"/>
      </left>
      <right style="thick">
        <color rgb="FF00B050"/>
      </right>
      <top/>
      <bottom/>
      <diagonal/>
    </border>
    <border>
      <left style="thick">
        <color rgb="FF00B050"/>
      </left>
      <right style="thick">
        <color rgb="FF00B050"/>
      </right>
      <top/>
      <bottom style="thick">
        <color rgb="FF00B050"/>
      </bottom>
      <diagonal/>
    </border>
    <border>
      <left style="thin">
        <color indexed="64"/>
      </left>
      <right/>
      <top/>
      <bottom/>
      <diagonal/>
    </border>
  </borders>
  <cellStyleXfs count="4">
    <xf numFmtId="0" fontId="0" fillId="0" borderId="0"/>
    <xf numFmtId="0" fontId="19" fillId="16" borderId="0" applyNumberFormat="0" applyBorder="0" applyAlignment="0" applyProtection="0"/>
    <xf numFmtId="0" fontId="20" fillId="17" borderId="0" applyNumberFormat="0" applyBorder="0" applyAlignment="0" applyProtection="0"/>
    <xf numFmtId="0" fontId="26" fillId="0" borderId="0" applyNumberFormat="0" applyFill="0" applyBorder="0" applyAlignment="0" applyProtection="0">
      <alignment vertical="top"/>
      <protection locked="0"/>
    </xf>
  </cellStyleXfs>
  <cellXfs count="378">
    <xf numFmtId="0" fontId="0" fillId="0" borderId="0" xfId="0"/>
    <xf numFmtId="0" fontId="1" fillId="3" borderId="3" xfId="0" applyFont="1" applyFill="1" applyBorder="1" applyAlignment="1">
      <alignment vertical="top" wrapText="1"/>
    </xf>
    <xf numFmtId="0" fontId="1" fillId="3" borderId="4" xfId="0" applyFont="1" applyFill="1" applyBorder="1" applyAlignment="1">
      <alignment vertical="top"/>
    </xf>
    <xf numFmtId="0" fontId="2" fillId="3" borderId="3" xfId="0" applyFont="1" applyFill="1" applyBorder="1" applyAlignment="1">
      <alignment vertical="top" wrapText="1"/>
    </xf>
    <xf numFmtId="0" fontId="2" fillId="3" borderId="4" xfId="0" applyFont="1" applyFill="1" applyBorder="1" applyAlignment="1">
      <alignment vertical="top"/>
    </xf>
    <xf numFmtId="0" fontId="2" fillId="3" borderId="4" xfId="0" applyFont="1" applyFill="1" applyBorder="1" applyAlignment="1">
      <alignment vertical="top" wrapText="1"/>
    </xf>
    <xf numFmtId="0" fontId="2" fillId="0" borderId="0" xfId="0" applyFont="1"/>
    <xf numFmtId="0" fontId="2" fillId="11" borderId="0" xfId="0" applyFont="1" applyFill="1"/>
    <xf numFmtId="1" fontId="2" fillId="11" borderId="0" xfId="0" applyNumberFormat="1" applyFont="1" applyFill="1"/>
    <xf numFmtId="0" fontId="0" fillId="5" borderId="0" xfId="0" applyFill="1"/>
    <xf numFmtId="1" fontId="7" fillId="5" borderId="0" xfId="0" applyNumberFormat="1" applyFont="1" applyFill="1"/>
    <xf numFmtId="0" fontId="6" fillId="2" borderId="7" xfId="0" applyFont="1" applyFill="1" applyBorder="1" applyAlignment="1">
      <alignment vertical="top" wrapText="1"/>
    </xf>
    <xf numFmtId="0" fontId="6" fillId="2" borderId="8" xfId="0" applyFont="1" applyFill="1" applyBorder="1" applyAlignment="1">
      <alignment vertical="top" wrapText="1"/>
    </xf>
    <xf numFmtId="0" fontId="1" fillId="0" borderId="0" xfId="0" applyFont="1"/>
    <xf numFmtId="0" fontId="8" fillId="6" borderId="14" xfId="0" applyFont="1" applyFill="1" applyBorder="1" applyAlignment="1">
      <alignment vertical="top" wrapText="1"/>
    </xf>
    <xf numFmtId="14" fontId="8" fillId="6" borderId="14" xfId="0" applyNumberFormat="1" applyFont="1" applyFill="1" applyBorder="1" applyAlignment="1">
      <alignment vertical="top" wrapText="1"/>
    </xf>
    <xf numFmtId="1" fontId="8" fillId="6" borderId="14" xfId="0" applyNumberFormat="1" applyFont="1" applyFill="1" applyBorder="1" applyAlignment="1">
      <alignment vertical="top" wrapText="1"/>
    </xf>
    <xf numFmtId="164" fontId="8" fillId="6" borderId="14" xfId="0" applyNumberFormat="1" applyFont="1" applyFill="1" applyBorder="1" applyAlignment="1">
      <alignment vertical="top" wrapText="1"/>
    </xf>
    <xf numFmtId="0" fontId="9" fillId="7" borderId="14" xfId="0" applyFont="1" applyFill="1" applyBorder="1" applyAlignment="1">
      <alignment vertical="top" wrapText="1"/>
    </xf>
    <xf numFmtId="14" fontId="9" fillId="5" borderId="14" xfId="0" applyNumberFormat="1" applyFont="1" applyFill="1" applyBorder="1" applyAlignment="1">
      <alignment vertical="top" wrapText="1"/>
    </xf>
    <xf numFmtId="0" fontId="9" fillId="5" borderId="14" xfId="0" applyFont="1" applyFill="1" applyBorder="1" applyAlignment="1">
      <alignment vertical="top" wrapText="1"/>
    </xf>
    <xf numFmtId="1" fontId="9" fillId="0" borderId="14" xfId="0" applyNumberFormat="1" applyFont="1" applyBorder="1" applyAlignment="1">
      <alignment vertical="top" wrapText="1"/>
    </xf>
    <xf numFmtId="0" fontId="9" fillId="0" borderId="14" xfId="0" applyFont="1" applyBorder="1" applyAlignment="1">
      <alignment vertical="top" wrapText="1"/>
    </xf>
    <xf numFmtId="164" fontId="9" fillId="0" borderId="14" xfId="0" applyNumberFormat="1" applyFont="1" applyBorder="1" applyAlignment="1">
      <alignment vertical="top" wrapText="1"/>
    </xf>
    <xf numFmtId="0" fontId="8" fillId="6" borderId="9" xfId="0" applyFont="1" applyFill="1" applyBorder="1" applyAlignment="1">
      <alignment vertical="top" wrapText="1"/>
    </xf>
    <xf numFmtId="0" fontId="8" fillId="6" borderId="10" xfId="0" applyFont="1" applyFill="1" applyBorder="1" applyAlignment="1">
      <alignment vertical="top" wrapText="1"/>
    </xf>
    <xf numFmtId="1" fontId="8" fillId="6" borderId="10" xfId="0" applyNumberFormat="1" applyFont="1" applyFill="1" applyBorder="1" applyAlignment="1">
      <alignment vertical="top" wrapText="1"/>
    </xf>
    <xf numFmtId="2" fontId="8" fillId="6" borderId="10" xfId="0" applyNumberFormat="1" applyFont="1" applyFill="1" applyBorder="1" applyAlignment="1">
      <alignment vertical="top" wrapText="1"/>
    </xf>
    <xf numFmtId="164" fontId="8" fillId="6" borderId="10" xfId="0" applyNumberFormat="1" applyFont="1" applyFill="1" applyBorder="1" applyAlignment="1">
      <alignment vertical="top" wrapText="1"/>
    </xf>
    <xf numFmtId="3" fontId="8" fillId="6" borderId="10" xfId="0" applyNumberFormat="1" applyFont="1" applyFill="1" applyBorder="1" applyAlignment="1">
      <alignment vertical="top" wrapText="1"/>
    </xf>
    <xf numFmtId="0" fontId="8" fillId="6" borderId="11" xfId="0" applyFont="1" applyFill="1" applyBorder="1" applyAlignment="1">
      <alignment vertical="top" wrapText="1"/>
    </xf>
    <xf numFmtId="0" fontId="8" fillId="6" borderId="12" xfId="0" applyFont="1" applyFill="1" applyBorder="1" applyAlignment="1">
      <alignment vertical="top" wrapText="1"/>
    </xf>
    <xf numFmtId="1" fontId="8" fillId="6" borderId="12" xfId="0" applyNumberFormat="1" applyFont="1" applyFill="1" applyBorder="1" applyAlignment="1">
      <alignment vertical="top" wrapText="1"/>
    </xf>
    <xf numFmtId="2" fontId="8" fillId="6" borderId="12" xfId="0" applyNumberFormat="1" applyFont="1" applyFill="1" applyBorder="1" applyAlignment="1">
      <alignment vertical="top" wrapText="1"/>
    </xf>
    <xf numFmtId="3" fontId="8" fillId="6" borderId="12" xfId="0" applyNumberFormat="1" applyFont="1" applyFill="1" applyBorder="1" applyAlignment="1">
      <alignment vertical="top" wrapText="1"/>
    </xf>
    <xf numFmtId="164" fontId="10" fillId="6" borderId="12" xfId="0" applyNumberFormat="1" applyFont="1" applyFill="1" applyBorder="1" applyAlignment="1">
      <alignment vertical="top" wrapText="1"/>
    </xf>
    <xf numFmtId="0" fontId="9" fillId="7" borderId="13" xfId="0" applyFont="1" applyFill="1" applyBorder="1" applyAlignment="1">
      <alignment vertical="top" wrapText="1"/>
    </xf>
    <xf numFmtId="0" fontId="9" fillId="5" borderId="13" xfId="0" applyFont="1" applyFill="1" applyBorder="1" applyAlignment="1">
      <alignment vertical="top" wrapText="1"/>
    </xf>
    <xf numFmtId="1" fontId="9" fillId="0" borderId="13" xfId="0" applyNumberFormat="1" applyFont="1" applyBorder="1" applyAlignment="1">
      <alignment vertical="top" wrapText="1"/>
    </xf>
    <xf numFmtId="2" fontId="9" fillId="5" borderId="13" xfId="0" applyNumberFormat="1" applyFont="1" applyFill="1" applyBorder="1" applyAlignment="1">
      <alignment vertical="top" wrapText="1"/>
    </xf>
    <xf numFmtId="164" fontId="9" fillId="0" borderId="13" xfId="0" applyNumberFormat="1" applyFont="1" applyBorder="1" applyAlignment="1">
      <alignment vertical="top" wrapText="1"/>
    </xf>
    <xf numFmtId="3" fontId="9" fillId="5" borderId="13" xfId="0" applyNumberFormat="1" applyFont="1" applyFill="1" applyBorder="1" applyAlignment="1">
      <alignment vertical="top" wrapText="1"/>
    </xf>
    <xf numFmtId="0" fontId="9" fillId="0" borderId="13" xfId="0" applyFont="1" applyBorder="1" applyAlignment="1">
      <alignment vertical="top" wrapText="1"/>
    </xf>
    <xf numFmtId="2" fontId="9" fillId="0" borderId="13" xfId="0" applyNumberFormat="1" applyFont="1" applyBorder="1" applyAlignment="1">
      <alignment vertical="top" wrapText="1"/>
    </xf>
    <xf numFmtId="3" fontId="9" fillId="0" borderId="13" xfId="0" applyNumberFormat="1" applyFont="1" applyBorder="1" applyAlignment="1">
      <alignment vertical="top" wrapText="1"/>
    </xf>
    <xf numFmtId="0" fontId="11" fillId="2" borderId="14" xfId="0" applyFont="1" applyFill="1" applyBorder="1" applyAlignment="1">
      <alignment vertical="top" wrapText="1"/>
    </xf>
    <xf numFmtId="0" fontId="1" fillId="2" borderId="14" xfId="0" applyFont="1" applyFill="1" applyBorder="1"/>
    <xf numFmtId="0" fontId="2" fillId="5" borderId="14" xfId="0" applyFont="1" applyFill="1" applyBorder="1"/>
    <xf numFmtId="0" fontId="2" fillId="0" borderId="14" xfId="0" applyFont="1" applyBorder="1"/>
    <xf numFmtId="0" fontId="4" fillId="12" borderId="14" xfId="0" applyFont="1" applyFill="1" applyBorder="1"/>
    <xf numFmtId="3" fontId="2" fillId="0" borderId="14" xfId="0" applyNumberFormat="1" applyFont="1" applyBorder="1"/>
    <xf numFmtId="164" fontId="2" fillId="0" borderId="14" xfId="0" applyNumberFormat="1" applyFont="1" applyBorder="1"/>
    <xf numFmtId="0" fontId="4" fillId="0" borderId="14" xfId="0" applyFont="1" applyBorder="1"/>
    <xf numFmtId="3" fontId="3" fillId="0" borderId="14" xfId="0" applyNumberFormat="1" applyFont="1" applyBorder="1"/>
    <xf numFmtId="4" fontId="4" fillId="0" borderId="14" xfId="0" applyNumberFormat="1" applyFont="1" applyBorder="1"/>
    <xf numFmtId="0" fontId="11" fillId="2" borderId="8" xfId="0" applyFont="1" applyFill="1" applyBorder="1" applyAlignment="1">
      <alignment vertical="top" wrapText="1"/>
    </xf>
    <xf numFmtId="0" fontId="11" fillId="2" borderId="7" xfId="0" quotePrefix="1" applyFont="1" applyFill="1" applyBorder="1" applyAlignment="1">
      <alignment vertical="top" wrapText="1"/>
    </xf>
    <xf numFmtId="1" fontId="9" fillId="5" borderId="14" xfId="0" applyNumberFormat="1" applyFont="1" applyFill="1" applyBorder="1" applyAlignment="1">
      <alignment vertical="top" wrapText="1"/>
    </xf>
    <xf numFmtId="14" fontId="2" fillId="5" borderId="0" xfId="0" applyNumberFormat="1" applyFont="1" applyFill="1"/>
    <xf numFmtId="9" fontId="8" fillId="6" borderId="14" xfId="0" applyNumberFormat="1" applyFont="1" applyFill="1" applyBorder="1" applyAlignment="1">
      <alignment vertical="top" wrapText="1"/>
    </xf>
    <xf numFmtId="9" fontId="9" fillId="0" borderId="14" xfId="0" applyNumberFormat="1" applyFont="1" applyBorder="1" applyAlignment="1">
      <alignment vertical="top" wrapText="1"/>
    </xf>
    <xf numFmtId="0" fontId="12" fillId="0" borderId="0" xfId="0" applyFont="1"/>
    <xf numFmtId="0" fontId="13" fillId="2" borderId="14" xfId="0" applyFont="1" applyFill="1" applyBorder="1"/>
    <xf numFmtId="0" fontId="9" fillId="5" borderId="14" xfId="0" applyFont="1" applyFill="1" applyBorder="1"/>
    <xf numFmtId="0" fontId="9" fillId="0" borderId="14" xfId="0" applyFont="1" applyBorder="1"/>
    <xf numFmtId="0" fontId="14" fillId="12" borderId="14" xfId="0" applyFont="1" applyFill="1" applyBorder="1"/>
    <xf numFmtId="3" fontId="9" fillId="0" borderId="14" xfId="0" applyNumberFormat="1" applyFont="1" applyBorder="1"/>
    <xf numFmtId="164" fontId="9" fillId="0" borderId="14" xfId="0" applyNumberFormat="1" applyFont="1" applyBorder="1"/>
    <xf numFmtId="0" fontId="14" fillId="0" borderId="14" xfId="0" applyFont="1" applyBorder="1"/>
    <xf numFmtId="3" fontId="15" fillId="0" borderId="14" xfId="0" applyNumberFormat="1" applyFont="1" applyBorder="1"/>
    <xf numFmtId="4" fontId="14" fillId="0" borderId="14" xfId="0" applyNumberFormat="1" applyFont="1" applyBorder="1"/>
    <xf numFmtId="0" fontId="9" fillId="12" borderId="14" xfId="0" applyFont="1" applyFill="1" applyBorder="1"/>
    <xf numFmtId="0" fontId="16" fillId="0" borderId="0" xfId="0" applyFont="1"/>
    <xf numFmtId="0" fontId="2" fillId="12" borderId="15" xfId="0" applyFont="1" applyFill="1" applyBorder="1"/>
    <xf numFmtId="0" fontId="2" fillId="12" borderId="14" xfId="0" applyFont="1" applyFill="1" applyBorder="1"/>
    <xf numFmtId="0" fontId="0" fillId="11" borderId="0" xfId="0" applyFill="1"/>
    <xf numFmtId="14" fontId="9" fillId="5" borderId="13" xfId="0" applyNumberFormat="1" applyFont="1" applyFill="1" applyBorder="1" applyAlignment="1">
      <alignment vertical="top" wrapText="1"/>
    </xf>
    <xf numFmtId="2" fontId="7" fillId="5" borderId="0" xfId="0" applyNumberFormat="1" applyFont="1" applyFill="1"/>
    <xf numFmtId="164" fontId="9" fillId="11" borderId="13" xfId="0" applyNumberFormat="1" applyFont="1" applyFill="1" applyBorder="1" applyAlignment="1">
      <alignment vertical="top" wrapText="1"/>
    </xf>
    <xf numFmtId="14" fontId="2" fillId="0" borderId="0" xfId="0" applyNumberFormat="1" applyFont="1"/>
    <xf numFmtId="0" fontId="2" fillId="3" borderId="14" xfId="0" applyFont="1" applyFill="1" applyBorder="1" applyAlignment="1">
      <alignment vertical="top" wrapText="1"/>
    </xf>
    <xf numFmtId="0" fontId="1" fillId="11" borderId="0" xfId="0" applyFont="1" applyFill="1"/>
    <xf numFmtId="0" fontId="6" fillId="2" borderId="14" xfId="0" applyFont="1" applyFill="1" applyBorder="1" applyAlignment="1">
      <alignment horizontal="left" vertical="top" wrapText="1"/>
    </xf>
    <xf numFmtId="0" fontId="2" fillId="13" borderId="14" xfId="0" applyFont="1" applyFill="1" applyBorder="1" applyAlignment="1">
      <alignment horizontal="left" vertical="top"/>
    </xf>
    <xf numFmtId="14" fontId="2" fillId="14" borderId="14" xfId="0" applyNumberFormat="1" applyFont="1" applyFill="1" applyBorder="1" applyAlignment="1">
      <alignment horizontal="left" vertical="top" wrapText="1"/>
    </xf>
    <xf numFmtId="0" fontId="2" fillId="14" borderId="14" xfId="0" applyFont="1" applyFill="1" applyBorder="1" applyAlignment="1">
      <alignment horizontal="left" vertical="top" wrapText="1"/>
    </xf>
    <xf numFmtId="1" fontId="2" fillId="14" borderId="14" xfId="0" applyNumberFormat="1" applyFont="1" applyFill="1" applyBorder="1" applyAlignment="1">
      <alignment horizontal="left" vertical="top" wrapText="1"/>
    </xf>
    <xf numFmtId="0" fontId="2" fillId="5" borderId="14" xfId="0" applyFont="1" applyFill="1" applyBorder="1" applyAlignment="1">
      <alignment horizontal="left" vertical="top" wrapText="1"/>
    </xf>
    <xf numFmtId="1" fontId="2" fillId="5" borderId="14" xfId="0" applyNumberFormat="1" applyFont="1" applyFill="1" applyBorder="1" applyAlignment="1">
      <alignment horizontal="left" vertical="top" wrapText="1"/>
    </xf>
    <xf numFmtId="0" fontId="2" fillId="13" borderId="14" xfId="0" applyFont="1" applyFill="1" applyBorder="1" applyAlignment="1">
      <alignment horizontal="left" vertical="top" wrapText="1"/>
    </xf>
    <xf numFmtId="0" fontId="1" fillId="13" borderId="14" xfId="0" applyFont="1" applyFill="1" applyBorder="1" applyAlignment="1">
      <alignment horizontal="left" vertical="top"/>
    </xf>
    <xf numFmtId="0" fontId="2" fillId="5" borderId="14" xfId="0" applyFont="1" applyFill="1" applyBorder="1" applyAlignment="1">
      <alignment horizontal="left" vertical="top"/>
    </xf>
    <xf numFmtId="0" fontId="2" fillId="0" borderId="14" xfId="0" applyFont="1" applyBorder="1" applyAlignment="1">
      <alignment horizontal="left" vertical="top"/>
    </xf>
    <xf numFmtId="0" fontId="4" fillId="3" borderId="3" xfId="0" applyFont="1" applyFill="1" applyBorder="1" applyAlignment="1">
      <alignment vertical="top" wrapText="1"/>
    </xf>
    <xf numFmtId="0" fontId="4" fillId="3" borderId="4" xfId="0" applyFont="1" applyFill="1" applyBorder="1" applyAlignment="1">
      <alignment vertical="top"/>
    </xf>
    <xf numFmtId="0" fontId="4" fillId="4" borderId="4" xfId="0" applyFont="1" applyFill="1" applyBorder="1" applyAlignment="1">
      <alignment horizontal="left" vertical="top"/>
    </xf>
    <xf numFmtId="0" fontId="2" fillId="4" borderId="4" xfId="0" applyFont="1" applyFill="1" applyBorder="1" applyAlignment="1">
      <alignment horizontal="left" vertical="top"/>
    </xf>
    <xf numFmtId="0" fontId="4" fillId="5" borderId="14" xfId="0" applyFont="1" applyFill="1" applyBorder="1"/>
    <xf numFmtId="3" fontId="4" fillId="0" borderId="14" xfId="0" applyNumberFormat="1" applyFont="1" applyBorder="1"/>
    <xf numFmtId="4" fontId="2" fillId="0" borderId="14" xfId="0" applyNumberFormat="1" applyFont="1" applyBorder="1"/>
    <xf numFmtId="0" fontId="3" fillId="0" borderId="0" xfId="0" applyFont="1"/>
    <xf numFmtId="14" fontId="2" fillId="11" borderId="0" xfId="0" applyNumberFormat="1" applyFont="1" applyFill="1"/>
    <xf numFmtId="0" fontId="2" fillId="11" borderId="0" xfId="0" applyFont="1" applyFill="1" applyAlignment="1">
      <alignment horizontal="center"/>
    </xf>
    <xf numFmtId="0" fontId="11" fillId="2" borderId="14" xfId="0" applyFont="1" applyFill="1" applyBorder="1" applyAlignment="1">
      <alignment horizontal="center" vertical="top" wrapText="1"/>
    </xf>
    <xf numFmtId="0" fontId="0" fillId="0" borderId="0" xfId="0" applyAlignment="1">
      <alignment horizontal="center"/>
    </xf>
    <xf numFmtId="0" fontId="9" fillId="13" borderId="14" xfId="0" applyFont="1" applyFill="1" applyBorder="1" applyAlignment="1">
      <alignment vertical="top" wrapText="1"/>
    </xf>
    <xf numFmtId="14" fontId="9" fillId="13" borderId="14" xfId="0" applyNumberFormat="1" applyFont="1" applyFill="1" applyBorder="1" applyAlignment="1">
      <alignment vertical="top" wrapText="1"/>
    </xf>
    <xf numFmtId="1" fontId="9" fillId="13" borderId="14" xfId="0" applyNumberFormat="1" applyFont="1" applyFill="1" applyBorder="1" applyAlignment="1">
      <alignment horizontal="center" vertical="top" wrapText="1"/>
    </xf>
    <xf numFmtId="14" fontId="9" fillId="0" borderId="14" xfId="0" applyNumberFormat="1" applyFont="1" applyBorder="1" applyAlignment="1">
      <alignment vertical="top" wrapText="1"/>
    </xf>
    <xf numFmtId="1" fontId="9" fillId="0" borderId="14" xfId="0" applyNumberFormat="1" applyFont="1" applyBorder="1" applyAlignment="1">
      <alignment horizontal="center" vertical="top" wrapText="1"/>
    </xf>
    <xf numFmtId="0" fontId="2" fillId="11" borderId="0" xfId="0" applyFont="1" applyFill="1" applyAlignment="1">
      <alignment horizontal="left"/>
    </xf>
    <xf numFmtId="0" fontId="11" fillId="2" borderId="14" xfId="0" applyFont="1" applyFill="1" applyBorder="1" applyAlignment="1">
      <alignment horizontal="left" vertical="top" wrapText="1"/>
    </xf>
    <xf numFmtId="1" fontId="9" fillId="13" borderId="14" xfId="0" applyNumberFormat="1" applyFont="1" applyFill="1" applyBorder="1" applyAlignment="1">
      <alignment horizontal="left" vertical="top" wrapText="1"/>
    </xf>
    <xf numFmtId="0" fontId="0" fillId="0" borderId="0" xfId="0" applyAlignment="1">
      <alignment horizontal="left"/>
    </xf>
    <xf numFmtId="0" fontId="1" fillId="0" borderId="0" xfId="0" applyFont="1" applyAlignment="1">
      <alignment vertical="center"/>
    </xf>
    <xf numFmtId="0" fontId="18" fillId="0" borderId="0" xfId="0" applyFont="1" applyAlignment="1">
      <alignment horizontal="left" vertical="center" indent="2"/>
    </xf>
    <xf numFmtId="0" fontId="17" fillId="0" borderId="0" xfId="0" applyFont="1"/>
    <xf numFmtId="0" fontId="17" fillId="0" borderId="0" xfId="0" applyFont="1" applyAlignment="1">
      <alignment horizontal="left" vertical="center" indent="2"/>
    </xf>
    <xf numFmtId="1" fontId="9" fillId="0" borderId="14" xfId="0" applyNumberFormat="1" applyFont="1" applyBorder="1" applyAlignment="1">
      <alignment horizontal="left" vertical="top" wrapText="1"/>
    </xf>
    <xf numFmtId="0" fontId="2" fillId="4" borderId="4" xfId="0" applyFont="1" applyFill="1" applyBorder="1" applyAlignment="1">
      <alignment horizontal="left" vertical="top" wrapText="1"/>
    </xf>
    <xf numFmtId="0" fontId="0" fillId="4" borderId="4" xfId="0" applyFill="1" applyBorder="1" applyAlignment="1">
      <alignment horizontal="left" vertical="top"/>
    </xf>
    <xf numFmtId="0" fontId="6" fillId="2" borderId="5" xfId="0" applyFont="1" applyFill="1" applyBorder="1" applyAlignment="1">
      <alignment vertical="top" wrapText="1"/>
    </xf>
    <xf numFmtId="0" fontId="2" fillId="0" borderId="6" xfId="0" applyFont="1" applyBorder="1" applyAlignment="1">
      <alignment vertical="top" wrapText="1"/>
    </xf>
    <xf numFmtId="0" fontId="6" fillId="2" borderId="6" xfId="0" applyFont="1" applyFill="1" applyBorder="1" applyAlignment="1">
      <alignment vertical="top" wrapText="1"/>
    </xf>
    <xf numFmtId="0" fontId="5" fillId="6" borderId="9" xfId="0" applyFont="1" applyFill="1" applyBorder="1" applyAlignment="1">
      <alignment vertical="top" wrapText="1"/>
    </xf>
    <xf numFmtId="0" fontId="5" fillId="6" borderId="10" xfId="0" applyFont="1" applyFill="1" applyBorder="1" applyAlignment="1">
      <alignment vertical="top" wrapText="1"/>
    </xf>
    <xf numFmtId="0" fontId="2" fillId="7" borderId="9" xfId="0" applyFont="1" applyFill="1" applyBorder="1" applyAlignment="1">
      <alignment vertical="top" wrapText="1"/>
    </xf>
    <xf numFmtId="0" fontId="2" fillId="8" borderId="10" xfId="0" applyFont="1" applyFill="1" applyBorder="1" applyAlignment="1">
      <alignment vertical="top" wrapText="1"/>
    </xf>
    <xf numFmtId="0" fontId="2" fillId="0" borderId="10" xfId="0" applyFont="1" applyBorder="1" applyAlignment="1">
      <alignment vertical="top" wrapText="1"/>
    </xf>
    <xf numFmtId="0" fontId="5" fillId="9" borderId="9" xfId="0" applyFont="1" applyFill="1" applyBorder="1" applyAlignment="1">
      <alignment vertical="top" wrapText="1"/>
    </xf>
    <xf numFmtId="0" fontId="5" fillId="9" borderId="10" xfId="0" applyFont="1" applyFill="1" applyBorder="1" applyAlignment="1">
      <alignment vertical="top" wrapText="1"/>
    </xf>
    <xf numFmtId="0" fontId="5" fillId="10" borderId="9" xfId="0" applyFont="1" applyFill="1" applyBorder="1" applyAlignment="1">
      <alignment vertical="top" wrapText="1"/>
    </xf>
    <xf numFmtId="14" fontId="5" fillId="10" borderId="10" xfId="0" applyNumberFormat="1" applyFont="1" applyFill="1" applyBorder="1" applyAlignment="1">
      <alignment vertical="top" wrapText="1"/>
    </xf>
    <xf numFmtId="0" fontId="5" fillId="10" borderId="10" xfId="0" applyFont="1" applyFill="1" applyBorder="1" applyAlignment="1">
      <alignment vertical="top" wrapText="1"/>
    </xf>
    <xf numFmtId="0" fontId="2" fillId="8" borderId="12" xfId="0" applyFont="1" applyFill="1" applyBorder="1" applyAlignment="1">
      <alignment vertical="top" wrapText="1"/>
    </xf>
    <xf numFmtId="0" fontId="2" fillId="0" borderId="5" xfId="0" applyFont="1" applyBorder="1" applyAlignment="1">
      <alignment vertical="top" wrapText="1"/>
    </xf>
    <xf numFmtId="0" fontId="2" fillId="0" borderId="9" xfId="0" applyFont="1" applyBorder="1" applyAlignment="1">
      <alignment vertical="top" wrapText="1"/>
    </xf>
    <xf numFmtId="0" fontId="2" fillId="7" borderId="13" xfId="0" applyFont="1" applyFill="1" applyBorder="1" applyAlignment="1">
      <alignment vertical="top" wrapText="1"/>
    </xf>
    <xf numFmtId="0" fontId="2" fillId="8" borderId="13" xfId="0" applyFont="1" applyFill="1" applyBorder="1" applyAlignment="1">
      <alignment vertical="top" wrapText="1"/>
    </xf>
    <xf numFmtId="0" fontId="5" fillId="0" borderId="0" xfId="0" applyFont="1"/>
    <xf numFmtId="0" fontId="2" fillId="2" borderId="14" xfId="0" applyFont="1" applyFill="1" applyBorder="1"/>
    <xf numFmtId="0" fontId="6" fillId="2" borderId="9" xfId="0" applyFont="1" applyFill="1" applyBorder="1" applyAlignment="1">
      <alignment vertical="top" wrapText="1"/>
    </xf>
    <xf numFmtId="0" fontId="6" fillId="2" borderId="10" xfId="0" applyFont="1" applyFill="1" applyBorder="1" applyAlignment="1">
      <alignment vertical="top" wrapText="1"/>
    </xf>
    <xf numFmtId="0" fontId="1" fillId="7" borderId="13" xfId="0" applyFont="1" applyFill="1" applyBorder="1" applyAlignment="1">
      <alignment vertical="top" wrapText="1"/>
    </xf>
    <xf numFmtId="0" fontId="7" fillId="13" borderId="14" xfId="0" applyFont="1" applyFill="1" applyBorder="1" applyAlignment="1">
      <alignment vertical="top" wrapText="1"/>
    </xf>
    <xf numFmtId="0" fontId="7" fillId="13" borderId="14" xfId="0" applyFont="1" applyFill="1" applyBorder="1" applyAlignment="1">
      <alignment vertical="top"/>
    </xf>
    <xf numFmtId="0" fontId="7" fillId="13" borderId="14" xfId="2" applyFont="1" applyFill="1" applyBorder="1" applyAlignment="1">
      <alignment vertical="top" wrapText="1"/>
    </xf>
    <xf numFmtId="0" fontId="7" fillId="3" borderId="14" xfId="0" applyFont="1" applyFill="1" applyBorder="1" applyAlignment="1">
      <alignment vertical="top" wrapText="1"/>
    </xf>
    <xf numFmtId="0" fontId="7" fillId="3" borderId="14" xfId="0" applyFont="1" applyFill="1" applyBorder="1" applyAlignment="1">
      <alignment vertical="top"/>
    </xf>
    <xf numFmtId="0" fontId="2" fillId="0" borderId="0" xfId="0" applyFont="1" applyAlignment="1">
      <alignment vertical="top"/>
    </xf>
    <xf numFmtId="0" fontId="2" fillId="15" borderId="17" xfId="0" applyFont="1" applyFill="1" applyBorder="1" applyAlignment="1">
      <alignment vertical="top"/>
    </xf>
    <xf numFmtId="0" fontId="2" fillId="15" borderId="14" xfId="0" applyFont="1" applyFill="1" applyBorder="1" applyAlignment="1">
      <alignment vertical="top"/>
    </xf>
    <xf numFmtId="0" fontId="26" fillId="0" borderId="0" xfId="3" applyAlignment="1" applyProtection="1">
      <alignment wrapText="1"/>
    </xf>
    <xf numFmtId="0" fontId="25" fillId="0" borderId="0" xfId="0" applyFont="1" applyAlignment="1">
      <alignment wrapText="1"/>
    </xf>
    <xf numFmtId="0" fontId="26" fillId="4" borderId="4" xfId="3" applyFill="1" applyBorder="1" applyAlignment="1" applyProtection="1">
      <alignment horizontal="left" vertical="top"/>
    </xf>
    <xf numFmtId="0" fontId="7" fillId="13" borderId="16" xfId="1" applyFont="1" applyFill="1" applyBorder="1" applyAlignment="1">
      <alignment vertical="top" wrapText="1"/>
    </xf>
    <xf numFmtId="0" fontId="7" fillId="13" borderId="14" xfId="1" applyFont="1" applyFill="1" applyBorder="1" applyAlignment="1">
      <alignment vertical="top" wrapText="1"/>
    </xf>
    <xf numFmtId="0" fontId="7" fillId="13" borderId="14" xfId="1" applyFont="1" applyFill="1" applyBorder="1" applyAlignment="1">
      <alignment vertical="top"/>
    </xf>
    <xf numFmtId="0" fontId="7" fillId="11" borderId="14" xfId="0" applyFont="1" applyFill="1" applyBorder="1" applyAlignment="1">
      <alignment horizontal="center" vertical="top" wrapText="1"/>
    </xf>
    <xf numFmtId="0" fontId="7" fillId="11" borderId="14" xfId="0" applyFont="1" applyFill="1" applyBorder="1" applyAlignment="1">
      <alignment vertical="top" wrapText="1"/>
    </xf>
    <xf numFmtId="0" fontId="2" fillId="3" borderId="14" xfId="0" applyFont="1" applyFill="1" applyBorder="1" applyAlignment="1" applyProtection="1">
      <alignment vertical="top" wrapText="1"/>
      <protection locked="0"/>
    </xf>
    <xf numFmtId="0" fontId="0" fillId="0" borderId="0" xfId="0" applyProtection="1">
      <protection locked="0"/>
    </xf>
    <xf numFmtId="14" fontId="9" fillId="5" borderId="14" xfId="0" applyNumberFormat="1" applyFont="1" applyFill="1" applyBorder="1" applyAlignment="1" applyProtection="1">
      <alignment vertical="top" wrapText="1"/>
      <protection locked="0"/>
    </xf>
    <xf numFmtId="14" fontId="2" fillId="14" borderId="14" xfId="0" applyNumberFormat="1" applyFont="1" applyFill="1" applyBorder="1" applyAlignment="1" applyProtection="1">
      <alignment horizontal="left" vertical="top" wrapText="1"/>
      <protection locked="0"/>
    </xf>
    <xf numFmtId="14" fontId="9" fillId="0" borderId="14" xfId="0" applyNumberFormat="1" applyFont="1" applyBorder="1" applyAlignment="1" applyProtection="1">
      <alignment vertical="top" wrapText="1"/>
      <protection locked="0"/>
    </xf>
    <xf numFmtId="0" fontId="2" fillId="8" borderId="10" xfId="0" applyFont="1" applyFill="1" applyBorder="1" applyAlignment="1" applyProtection="1">
      <alignment vertical="top" wrapText="1"/>
      <protection locked="0"/>
    </xf>
    <xf numFmtId="0" fontId="7" fillId="13" borderId="14" xfId="0" applyFont="1" applyFill="1" applyBorder="1" applyAlignment="1" applyProtection="1">
      <alignment vertical="top" wrapText="1"/>
      <protection locked="0"/>
    </xf>
    <xf numFmtId="0" fontId="2" fillId="3" borderId="4" xfId="0" applyFont="1" applyFill="1" applyBorder="1" applyAlignment="1" applyProtection="1">
      <alignment vertical="top"/>
      <protection locked="0"/>
    </xf>
    <xf numFmtId="0" fontId="7" fillId="0" borderId="14" xfId="0" applyFont="1" applyBorder="1" applyAlignment="1">
      <alignment horizontal="center" vertical="top" wrapText="1"/>
    </xf>
    <xf numFmtId="0" fontId="7" fillId="0" borderId="14" xfId="0" applyFont="1" applyBorder="1" applyAlignment="1">
      <alignment vertical="top" wrapText="1"/>
    </xf>
    <xf numFmtId="0" fontId="31" fillId="18" borderId="14" xfId="0" applyFont="1" applyFill="1" applyBorder="1" applyAlignment="1">
      <alignment vertical="top" wrapText="1"/>
    </xf>
    <xf numFmtId="0" fontId="31" fillId="18" borderId="14" xfId="0" applyFont="1" applyFill="1" applyBorder="1" applyAlignment="1">
      <alignment vertical="top"/>
    </xf>
    <xf numFmtId="0" fontId="31" fillId="18" borderId="14" xfId="0" applyFont="1" applyFill="1" applyBorder="1" applyAlignment="1">
      <alignment horizontal="center" vertical="top" wrapText="1"/>
    </xf>
    <xf numFmtId="0" fontId="31" fillId="18" borderId="1" xfId="0" applyFont="1" applyFill="1" applyBorder="1" applyAlignment="1">
      <alignment vertical="top" wrapText="1"/>
    </xf>
    <xf numFmtId="0" fontId="31" fillId="18" borderId="2" xfId="0" applyFont="1" applyFill="1" applyBorder="1" applyAlignment="1">
      <alignment vertical="top"/>
    </xf>
    <xf numFmtId="0" fontId="31" fillId="18" borderId="2" xfId="0" applyFont="1" applyFill="1" applyBorder="1" applyAlignment="1">
      <alignment horizontal="left" vertical="top"/>
    </xf>
    <xf numFmtId="0" fontId="31" fillId="18" borderId="3" xfId="0" applyFont="1" applyFill="1" applyBorder="1" applyAlignment="1">
      <alignment vertical="top" wrapText="1"/>
    </xf>
    <xf numFmtId="0" fontId="31" fillId="18" borderId="4" xfId="0" applyFont="1" applyFill="1" applyBorder="1" applyAlignment="1">
      <alignment vertical="top"/>
    </xf>
    <xf numFmtId="0" fontId="31" fillId="18" borderId="4" xfId="0" applyFont="1" applyFill="1" applyBorder="1" applyAlignment="1">
      <alignment horizontal="left" vertical="top"/>
    </xf>
    <xf numFmtId="9" fontId="7" fillId="0" borderId="14" xfId="0" applyNumberFormat="1" applyFont="1" applyBorder="1" applyAlignment="1">
      <alignment vertical="top" wrapText="1"/>
    </xf>
    <xf numFmtId="0" fontId="21" fillId="0" borderId="14" xfId="0" applyFont="1" applyBorder="1" applyAlignment="1">
      <alignment horizontal="center" vertical="top" wrapText="1"/>
    </xf>
    <xf numFmtId="0" fontId="21" fillId="0" borderId="14" xfId="0" applyFont="1" applyBorder="1" applyAlignment="1">
      <alignment vertical="top" wrapText="1"/>
    </xf>
    <xf numFmtId="0" fontId="7" fillId="13" borderId="17" xfId="1" applyFont="1" applyFill="1" applyBorder="1" applyAlignment="1">
      <alignment vertical="top" wrapText="1"/>
    </xf>
    <xf numFmtId="0" fontId="7" fillId="3" borderId="16" xfId="0" applyFont="1" applyFill="1" applyBorder="1" applyAlignment="1">
      <alignment vertical="top" wrapText="1"/>
    </xf>
    <xf numFmtId="0" fontId="31" fillId="19" borderId="14" xfId="0" applyFont="1" applyFill="1" applyBorder="1" applyAlignment="1">
      <alignment vertical="top" wrapText="1"/>
    </xf>
    <xf numFmtId="0" fontId="31" fillId="19" borderId="14" xfId="0" applyFont="1" applyFill="1" applyBorder="1" applyAlignment="1">
      <alignment vertical="top"/>
    </xf>
    <xf numFmtId="9" fontId="31" fillId="19" borderId="14" xfId="0" applyNumberFormat="1" applyFont="1" applyFill="1" applyBorder="1" applyAlignment="1">
      <alignment vertical="top"/>
    </xf>
    <xf numFmtId="9" fontId="31" fillId="18" borderId="14" xfId="0" applyNumberFormat="1" applyFont="1" applyFill="1" applyBorder="1" applyAlignment="1">
      <alignment vertical="top"/>
    </xf>
    <xf numFmtId="0" fontId="1" fillId="0" borderId="0" xfId="0" applyFont="1" applyAlignment="1">
      <alignment vertical="top"/>
    </xf>
    <xf numFmtId="0" fontId="7" fillId="11" borderId="14" xfId="0" applyFont="1" applyFill="1" applyBorder="1" applyAlignment="1">
      <alignment vertical="top"/>
    </xf>
    <xf numFmtId="0" fontId="22" fillId="0" borderId="14" xfId="0" applyFont="1" applyBorder="1" applyAlignment="1">
      <alignment vertical="top"/>
    </xf>
    <xf numFmtId="0" fontId="7" fillId="0" borderId="14" xfId="0" applyFont="1" applyBorder="1" applyAlignment="1">
      <alignment vertical="top"/>
    </xf>
    <xf numFmtId="0" fontId="24" fillId="0" borderId="0" xfId="0" applyFont="1" applyAlignment="1">
      <alignment vertical="top"/>
    </xf>
    <xf numFmtId="0" fontId="28" fillId="0" borderId="0" xfId="0" applyFont="1" applyAlignment="1">
      <alignment vertical="top"/>
    </xf>
    <xf numFmtId="0" fontId="7" fillId="0" borderId="0" xfId="0" applyFont="1" applyAlignment="1">
      <alignment vertical="top"/>
    </xf>
    <xf numFmtId="0" fontId="27" fillId="0" borderId="0" xfId="0" applyFont="1" applyAlignment="1">
      <alignment vertical="top"/>
    </xf>
    <xf numFmtId="0" fontId="22" fillId="0" borderId="0" xfId="0" applyFont="1" applyAlignment="1">
      <alignment vertical="top"/>
    </xf>
    <xf numFmtId="0" fontId="30" fillId="0" borderId="0" xfId="0" applyFont="1" applyAlignment="1">
      <alignment vertical="top"/>
    </xf>
    <xf numFmtId="0" fontId="29" fillId="0" borderId="0" xfId="0" applyFont="1" applyAlignment="1">
      <alignment vertical="top"/>
    </xf>
    <xf numFmtId="0" fontId="23" fillId="0" borderId="0" xfId="0" applyFont="1" applyAlignment="1">
      <alignment vertical="top"/>
    </xf>
    <xf numFmtId="0" fontId="0" fillId="0" borderId="0" xfId="0" applyAlignment="1">
      <alignment vertical="top"/>
    </xf>
    <xf numFmtId="9" fontId="2" fillId="15" borderId="17" xfId="0" applyNumberFormat="1" applyFont="1" applyFill="1" applyBorder="1" applyAlignment="1">
      <alignment vertical="top"/>
    </xf>
    <xf numFmtId="9" fontId="2" fillId="15" borderId="14" xfId="0" applyNumberFormat="1" applyFont="1" applyFill="1" applyBorder="1" applyAlignment="1">
      <alignment vertical="top"/>
    </xf>
    <xf numFmtId="0" fontId="32" fillId="0" borderId="0" xfId="0" applyFont="1" applyAlignment="1">
      <alignment vertical="center"/>
    </xf>
    <xf numFmtId="0" fontId="32" fillId="0" borderId="0" xfId="0" applyFont="1"/>
    <xf numFmtId="0" fontId="33" fillId="0" borderId="0" xfId="0" applyFont="1"/>
    <xf numFmtId="0" fontId="0" fillId="2" borderId="0" xfId="0" applyFill="1"/>
    <xf numFmtId="0" fontId="11" fillId="18" borderId="14" xfId="0" applyFont="1" applyFill="1" applyBorder="1" applyAlignment="1">
      <alignment vertical="top" wrapText="1"/>
    </xf>
    <xf numFmtId="14" fontId="9" fillId="11" borderId="14" xfId="0" applyNumberFormat="1" applyFont="1" applyFill="1" applyBorder="1" applyAlignment="1">
      <alignment vertical="top" wrapText="1"/>
    </xf>
    <xf numFmtId="0" fontId="9" fillId="11" borderId="14" xfId="0" applyFont="1" applyFill="1" applyBorder="1" applyAlignment="1">
      <alignment vertical="top" wrapText="1"/>
    </xf>
    <xf numFmtId="1" fontId="9" fillId="15" borderId="14" xfId="0" applyNumberFormat="1" applyFont="1" applyFill="1" applyBorder="1" applyAlignment="1">
      <alignment vertical="top" wrapText="1"/>
    </xf>
    <xf numFmtId="0" fontId="9" fillId="15" borderId="14" xfId="0" applyFont="1" applyFill="1" applyBorder="1" applyAlignment="1">
      <alignment vertical="top" wrapText="1"/>
    </xf>
    <xf numFmtId="164" fontId="9" fillId="15" borderId="14" xfId="0" applyNumberFormat="1" applyFont="1" applyFill="1" applyBorder="1" applyAlignment="1">
      <alignment vertical="top" wrapText="1"/>
    </xf>
    <xf numFmtId="0" fontId="34" fillId="0" borderId="0" xfId="0" applyFont="1" applyAlignment="1">
      <alignment vertical="center"/>
    </xf>
    <xf numFmtId="0" fontId="34" fillId="0" borderId="0" xfId="0" applyFont="1"/>
    <xf numFmtId="0" fontId="35" fillId="0" borderId="0" xfId="0" applyFont="1" applyAlignment="1">
      <alignment vertical="center"/>
    </xf>
    <xf numFmtId="0" fontId="36" fillId="18" borderId="5" xfId="0" applyFont="1" applyFill="1" applyBorder="1" applyAlignment="1">
      <alignment vertical="center" wrapText="1"/>
    </xf>
    <xf numFmtId="0" fontId="37" fillId="0" borderId="6" xfId="0" applyFont="1" applyBorder="1" applyAlignment="1">
      <alignment vertical="center" wrapText="1"/>
    </xf>
    <xf numFmtId="0" fontId="36" fillId="18" borderId="6" xfId="0" applyFont="1" applyFill="1" applyBorder="1" applyAlignment="1">
      <alignment vertical="center" wrapText="1"/>
    </xf>
    <xf numFmtId="0" fontId="38" fillId="0" borderId="0" xfId="0" applyFont="1"/>
    <xf numFmtId="0" fontId="39"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43" fillId="0" borderId="0" xfId="0" applyFont="1" applyAlignment="1">
      <alignment vertical="center"/>
    </xf>
    <xf numFmtId="0" fontId="44" fillId="0" borderId="0" xfId="0" applyFont="1" applyAlignment="1">
      <alignment horizontal="left" vertical="center" indent="2"/>
    </xf>
    <xf numFmtId="0" fontId="47" fillId="0" borderId="0" xfId="0" applyFont="1" applyAlignment="1">
      <alignment vertical="center"/>
    </xf>
    <xf numFmtId="0" fontId="11" fillId="18" borderId="9" xfId="0" applyFont="1" applyFill="1" applyBorder="1" applyAlignment="1">
      <alignment vertical="center" wrapText="1"/>
    </xf>
    <xf numFmtId="0" fontId="11" fillId="18" borderId="10" xfId="0" applyFont="1" applyFill="1" applyBorder="1" applyAlignment="1">
      <alignment vertical="center" wrapText="1"/>
    </xf>
    <xf numFmtId="0" fontId="11" fillId="18" borderId="10" xfId="0" applyFont="1" applyFill="1" applyBorder="1" applyAlignment="1">
      <alignment horizontal="center" vertical="center" wrapText="1"/>
    </xf>
    <xf numFmtId="0" fontId="14" fillId="3" borderId="9" xfId="0" applyFont="1" applyFill="1" applyBorder="1" applyAlignment="1">
      <alignment vertical="center" wrapText="1"/>
    </xf>
    <xf numFmtId="0" fontId="14" fillId="3" borderId="10" xfId="0" applyFont="1" applyFill="1" applyBorder="1" applyAlignment="1">
      <alignment vertical="center" wrapText="1"/>
    </xf>
    <xf numFmtId="0" fontId="14" fillId="3" borderId="10" xfId="0" applyFont="1" applyFill="1" applyBorder="1" applyAlignment="1">
      <alignment horizontal="center" vertical="center" wrapText="1"/>
    </xf>
    <xf numFmtId="0" fontId="14" fillId="7" borderId="9" xfId="0" applyFont="1" applyFill="1" applyBorder="1" applyAlignment="1">
      <alignment horizontal="right" vertical="center" wrapText="1"/>
    </xf>
    <xf numFmtId="0" fontId="14" fillId="8" borderId="10" xfId="0" applyFont="1" applyFill="1" applyBorder="1" applyAlignment="1">
      <alignment vertical="center" wrapText="1"/>
    </xf>
    <xf numFmtId="0" fontId="14" fillId="8" borderId="10" xfId="0" applyFont="1" applyFill="1" applyBorder="1" applyAlignment="1">
      <alignment horizontal="center" vertical="center" wrapText="1"/>
    </xf>
    <xf numFmtId="0" fontId="1" fillId="18" borderId="1" xfId="0" applyFont="1" applyFill="1" applyBorder="1" applyAlignment="1">
      <alignment vertical="center"/>
    </xf>
    <xf numFmtId="0" fontId="3" fillId="18" borderId="2" xfId="0" applyFont="1" applyFill="1" applyBorder="1" applyAlignment="1">
      <alignment vertical="center"/>
    </xf>
    <xf numFmtId="0" fontId="3" fillId="6" borderId="3" xfId="0" applyFont="1" applyFill="1" applyBorder="1" applyAlignment="1">
      <alignment vertical="center"/>
    </xf>
    <xf numFmtId="0" fontId="4" fillId="8" borderId="4" xfId="0" applyFont="1" applyFill="1" applyBorder="1" applyAlignment="1">
      <alignment vertical="center"/>
    </xf>
    <xf numFmtId="0" fontId="51" fillId="0" borderId="0" xfId="0" applyFont="1" applyAlignment="1">
      <alignment vertical="center"/>
    </xf>
    <xf numFmtId="0" fontId="6" fillId="18" borderId="5" xfId="0" applyFont="1" applyFill="1" applyBorder="1" applyAlignment="1">
      <alignment horizontal="right" vertical="center" wrapText="1"/>
    </xf>
    <xf numFmtId="0" fontId="52" fillId="18" borderId="6" xfId="0" applyFont="1" applyFill="1" applyBorder="1" applyAlignment="1">
      <alignment vertical="center" wrapText="1"/>
    </xf>
    <xf numFmtId="0" fontId="54" fillId="7" borderId="9" xfId="0" applyFont="1" applyFill="1" applyBorder="1" applyAlignment="1">
      <alignment vertical="center" wrapText="1"/>
    </xf>
    <xf numFmtId="0" fontId="54" fillId="6" borderId="10" xfId="0" applyFont="1" applyFill="1" applyBorder="1" applyAlignment="1">
      <alignment vertical="center" wrapText="1"/>
    </xf>
    <xf numFmtId="0" fontId="4" fillId="7" borderId="9" xfId="0" applyFont="1" applyFill="1" applyBorder="1" applyAlignment="1">
      <alignment vertical="center" wrapText="1"/>
    </xf>
    <xf numFmtId="0" fontId="49" fillId="8" borderId="10" xfId="0" applyFont="1" applyFill="1" applyBorder="1" applyAlignment="1">
      <alignment vertical="center" wrapText="1"/>
    </xf>
    <xf numFmtId="0" fontId="4" fillId="7" borderId="19" xfId="0" applyFont="1" applyFill="1" applyBorder="1" applyAlignment="1">
      <alignment vertical="center" wrapText="1"/>
    </xf>
    <xf numFmtId="0" fontId="49" fillId="8" borderId="20" xfId="0" applyFont="1" applyFill="1" applyBorder="1" applyAlignment="1">
      <alignment vertical="center" wrapText="1"/>
    </xf>
    <xf numFmtId="0" fontId="51" fillId="0" borderId="0" xfId="0" applyFont="1"/>
    <xf numFmtId="0" fontId="56" fillId="0" borderId="0" xfId="0" applyFont="1" applyAlignment="1">
      <alignment vertical="center"/>
    </xf>
    <xf numFmtId="0" fontId="57" fillId="0" borderId="0" xfId="0" applyFont="1" applyAlignment="1">
      <alignment horizontal="left" vertical="center" wrapText="1" indent="2"/>
    </xf>
    <xf numFmtId="0" fontId="57" fillId="0" borderId="0" xfId="0" applyFont="1" applyAlignment="1">
      <alignment horizontal="left" vertical="center" indent="2"/>
    </xf>
    <xf numFmtId="0" fontId="58" fillId="0" borderId="0" xfId="0" applyFont="1" applyAlignment="1">
      <alignment vertical="center"/>
    </xf>
    <xf numFmtId="9" fontId="9" fillId="15" borderId="14" xfId="0" applyNumberFormat="1" applyFont="1" applyFill="1" applyBorder="1" applyAlignment="1">
      <alignment vertical="top" wrapText="1"/>
    </xf>
    <xf numFmtId="0" fontId="59" fillId="0" borderId="0" xfId="0" applyFont="1" applyAlignment="1">
      <alignment vertical="center"/>
    </xf>
    <xf numFmtId="0" fontId="60" fillId="4" borderId="4" xfId="0" applyFont="1" applyFill="1" applyBorder="1" applyAlignment="1">
      <alignment vertical="center" wrapText="1"/>
    </xf>
    <xf numFmtId="0" fontId="61" fillId="0" borderId="0" xfId="0" applyFont="1" applyAlignment="1">
      <alignment vertical="center"/>
    </xf>
    <xf numFmtId="0" fontId="44" fillId="0" borderId="0" xfId="0" applyFont="1" applyAlignment="1">
      <alignment horizontal="left" vertical="center" wrapText="1" indent="2"/>
    </xf>
    <xf numFmtId="0" fontId="62" fillId="0" borderId="0" xfId="0" applyFont="1" applyAlignment="1">
      <alignment vertical="center"/>
    </xf>
    <xf numFmtId="0" fontId="63" fillId="0" borderId="0" xfId="0" applyFont="1" applyAlignment="1">
      <alignment vertical="center"/>
    </xf>
    <xf numFmtId="0" fontId="43" fillId="0" borderId="0" xfId="0" applyFont="1" applyAlignment="1">
      <alignment horizontal="left" vertical="center" indent="2"/>
    </xf>
    <xf numFmtId="0" fontId="48" fillId="0" borderId="0" xfId="0" applyFont="1" applyAlignment="1">
      <alignment vertical="center"/>
    </xf>
    <xf numFmtId="0" fontId="43" fillId="0" borderId="0" xfId="0" applyFont="1" applyAlignment="1">
      <alignment vertical="center" wrapText="1"/>
    </xf>
    <xf numFmtId="0" fontId="62" fillId="20" borderId="21" xfId="0" applyFont="1" applyFill="1" applyBorder="1" applyAlignment="1">
      <alignment vertical="center" wrapText="1"/>
    </xf>
    <xf numFmtId="0" fontId="46" fillId="20" borderId="22" xfId="0" applyFont="1" applyFill="1" applyBorder="1" applyAlignment="1">
      <alignment vertical="center" wrapText="1"/>
    </xf>
    <xf numFmtId="0" fontId="46" fillId="20" borderId="22" xfId="0" applyFont="1" applyFill="1" applyBorder="1" applyAlignment="1">
      <alignment horizontal="left" vertical="center" wrapText="1" indent="2"/>
    </xf>
    <xf numFmtId="0" fontId="44" fillId="20" borderId="22" xfId="0" applyFont="1" applyFill="1" applyBorder="1" applyAlignment="1">
      <alignment horizontal="left" vertical="center" wrapText="1" indent="2"/>
    </xf>
    <xf numFmtId="0" fontId="46" fillId="20" borderId="23" xfId="0" applyFont="1" applyFill="1" applyBorder="1" applyAlignment="1">
      <alignment vertical="center" wrapText="1"/>
    </xf>
    <xf numFmtId="0" fontId="6" fillId="18" borderId="5" xfId="0" applyFont="1" applyFill="1" applyBorder="1" applyAlignment="1">
      <alignment vertical="top" wrapText="1"/>
    </xf>
    <xf numFmtId="0" fontId="6" fillId="18" borderId="6" xfId="0" applyFont="1" applyFill="1" applyBorder="1" applyAlignment="1">
      <alignment vertical="top" wrapText="1"/>
    </xf>
    <xf numFmtId="0" fontId="6" fillId="18" borderId="7" xfId="0" applyFont="1" applyFill="1" applyBorder="1" applyAlignment="1">
      <alignment vertical="top" wrapText="1"/>
    </xf>
    <xf numFmtId="0" fontId="6" fillId="18" borderId="8" xfId="0" applyFont="1" applyFill="1" applyBorder="1" applyAlignment="1">
      <alignment vertical="top" wrapText="1"/>
    </xf>
    <xf numFmtId="0" fontId="1" fillId="18" borderId="14" xfId="0" applyFont="1" applyFill="1" applyBorder="1"/>
    <xf numFmtId="0" fontId="2" fillId="18" borderId="14" xfId="0" applyFont="1" applyFill="1" applyBorder="1"/>
    <xf numFmtId="0" fontId="6" fillId="18" borderId="9" xfId="0" applyFont="1" applyFill="1" applyBorder="1" applyAlignment="1">
      <alignment vertical="top" wrapText="1"/>
    </xf>
    <xf numFmtId="0" fontId="6" fillId="18" borderId="10" xfId="0" applyFont="1" applyFill="1" applyBorder="1" applyAlignment="1">
      <alignment vertical="top" wrapText="1"/>
    </xf>
    <xf numFmtId="0" fontId="11" fillId="18" borderId="7" xfId="0" quotePrefix="1" applyFont="1" applyFill="1" applyBorder="1" applyAlignment="1">
      <alignment vertical="top" wrapText="1"/>
    </xf>
    <xf numFmtId="0" fontId="11" fillId="18" borderId="8" xfId="0" applyFont="1" applyFill="1" applyBorder="1" applyAlignment="1">
      <alignment vertical="top" wrapText="1"/>
    </xf>
    <xf numFmtId="0" fontId="4" fillId="11" borderId="0" xfId="0" applyFont="1" applyFill="1"/>
    <xf numFmtId="3" fontId="2" fillId="11" borderId="0" xfId="0" applyNumberFormat="1" applyFont="1" applyFill="1"/>
    <xf numFmtId="164" fontId="2" fillId="11" borderId="0" xfId="0" applyNumberFormat="1" applyFont="1" applyFill="1"/>
    <xf numFmtId="3" fontId="4" fillId="11" borderId="0" xfId="0" applyNumberFormat="1" applyFont="1" applyFill="1"/>
    <xf numFmtId="4" fontId="4" fillId="11" borderId="0" xfId="0" applyNumberFormat="1" applyFont="1" applyFill="1"/>
    <xf numFmtId="4" fontId="2" fillId="11" borderId="0" xfId="0" applyNumberFormat="1" applyFont="1" applyFill="1"/>
    <xf numFmtId="0" fontId="31" fillId="18" borderId="14" xfId="0" applyFont="1" applyFill="1" applyBorder="1"/>
    <xf numFmtId="0" fontId="31" fillId="19" borderId="14" xfId="0" applyFont="1" applyFill="1" applyBorder="1" applyAlignment="1">
      <alignment horizontal="center" vertical="top" wrapText="1"/>
    </xf>
    <xf numFmtId="0" fontId="7" fillId="0" borderId="14" xfId="0" applyFont="1" applyBorder="1" applyAlignment="1">
      <alignment horizontal="center" vertical="top"/>
    </xf>
    <xf numFmtId="0" fontId="7" fillId="11" borderId="14" xfId="0" applyFont="1" applyFill="1" applyBorder="1" applyAlignment="1">
      <alignment horizontal="center" vertical="top"/>
    </xf>
    <xf numFmtId="0" fontId="0" fillId="0" borderId="0" xfId="0" applyAlignment="1">
      <alignment horizontal="center" vertical="top"/>
    </xf>
    <xf numFmtId="0" fontId="31" fillId="19" borderId="14" xfId="0" applyFont="1" applyFill="1" applyBorder="1" applyAlignment="1">
      <alignment horizontal="center" vertical="top"/>
    </xf>
    <xf numFmtId="0" fontId="31" fillId="18" borderId="14" xfId="0" applyFont="1" applyFill="1" applyBorder="1" applyAlignment="1">
      <alignment horizontal="center" vertical="top"/>
    </xf>
    <xf numFmtId="0" fontId="1" fillId="15" borderId="17" xfId="0" applyFont="1" applyFill="1" applyBorder="1" applyAlignment="1">
      <alignment horizontal="center" vertical="top"/>
    </xf>
    <xf numFmtId="0" fontId="2" fillId="15" borderId="17" xfId="0" applyFont="1" applyFill="1" applyBorder="1" applyAlignment="1">
      <alignment horizontal="center" vertical="top"/>
    </xf>
    <xf numFmtId="0" fontId="2" fillId="15" borderId="14" xfId="0" applyFont="1" applyFill="1" applyBorder="1" applyAlignment="1">
      <alignment horizontal="center" vertical="top"/>
    </xf>
    <xf numFmtId="0" fontId="2" fillId="0" borderId="0" xfId="0" applyFont="1" applyAlignment="1">
      <alignment horizontal="center" vertical="top"/>
    </xf>
    <xf numFmtId="0" fontId="7" fillId="21" borderId="14" xfId="0" applyFont="1" applyFill="1" applyBorder="1" applyAlignment="1">
      <alignment horizontal="center" vertical="top"/>
    </xf>
    <xf numFmtId="0" fontId="7" fillId="21" borderId="14" xfId="0" applyFont="1" applyFill="1" applyBorder="1" applyAlignment="1">
      <alignment vertical="top"/>
    </xf>
    <xf numFmtId="0" fontId="21" fillId="21" borderId="14" xfId="0" applyFont="1" applyFill="1" applyBorder="1" applyAlignment="1">
      <alignment vertical="top"/>
    </xf>
    <xf numFmtId="0" fontId="7" fillId="21" borderId="17" xfId="0" applyFont="1" applyFill="1" applyBorder="1" applyAlignment="1">
      <alignment vertical="top"/>
    </xf>
    <xf numFmtId="0" fontId="2" fillId="0" borderId="14" xfId="0" applyFont="1" applyBorder="1" applyAlignment="1">
      <alignment horizontal="center" vertical="top"/>
    </xf>
    <xf numFmtId="0" fontId="64" fillId="3" borderId="14" xfId="0" applyFont="1" applyFill="1" applyBorder="1" applyAlignment="1">
      <alignment vertical="top" wrapText="1"/>
    </xf>
    <xf numFmtId="0" fontId="2" fillId="3" borderId="14" xfId="0" applyFont="1" applyFill="1" applyBorder="1" applyAlignment="1">
      <alignment vertical="top"/>
    </xf>
    <xf numFmtId="0" fontId="2" fillId="13" borderId="14" xfId="0" applyFont="1" applyFill="1" applyBorder="1" applyAlignment="1">
      <alignment vertical="top" wrapText="1"/>
    </xf>
    <xf numFmtId="0" fontId="2" fillId="0" borderId="0" xfId="0" applyFont="1" applyAlignment="1">
      <alignment vertical="top" wrapText="1"/>
    </xf>
    <xf numFmtId="0" fontId="2" fillId="13" borderId="14" xfId="1" applyFont="1" applyFill="1" applyBorder="1" applyAlignment="1">
      <alignment vertical="top" wrapText="1"/>
    </xf>
    <xf numFmtId="0" fontId="2" fillId="13" borderId="16" xfId="1" applyFont="1" applyFill="1" applyBorder="1" applyAlignment="1">
      <alignment vertical="top" wrapText="1"/>
    </xf>
    <xf numFmtId="0" fontId="2" fillId="21" borderId="14" xfId="0" applyFont="1" applyFill="1" applyBorder="1" applyAlignment="1">
      <alignment horizontal="center" vertical="top"/>
    </xf>
    <xf numFmtId="0" fontId="24" fillId="13" borderId="14" xfId="0" applyFont="1" applyFill="1" applyBorder="1" applyAlignment="1">
      <alignment vertical="top" wrapText="1"/>
    </xf>
    <xf numFmtId="0" fontId="24" fillId="13" borderId="14" xfId="1" applyFont="1" applyFill="1" applyBorder="1" applyAlignment="1">
      <alignment vertical="top" wrapText="1"/>
    </xf>
    <xf numFmtId="0" fontId="24" fillId="11" borderId="14" xfId="0" applyFont="1" applyFill="1" applyBorder="1" applyAlignment="1">
      <alignment horizontal="center" vertical="top"/>
    </xf>
    <xf numFmtId="0" fontId="24" fillId="11" borderId="14" xfId="0" applyFont="1" applyFill="1" applyBorder="1" applyAlignment="1">
      <alignment vertical="top"/>
    </xf>
    <xf numFmtId="0" fontId="24" fillId="21" borderId="14" xfId="0" applyFont="1" applyFill="1" applyBorder="1" applyAlignment="1">
      <alignment horizontal="center" vertical="top"/>
    </xf>
    <xf numFmtId="0" fontId="24" fillId="21" borderId="14" xfId="0" applyFont="1" applyFill="1" applyBorder="1" applyAlignment="1">
      <alignment vertical="top"/>
    </xf>
    <xf numFmtId="0" fontId="24" fillId="0" borderId="14" xfId="0" applyFont="1" applyBorder="1" applyAlignment="1">
      <alignment horizontal="center" vertical="top"/>
    </xf>
    <xf numFmtId="0" fontId="24" fillId="0" borderId="14" xfId="0" applyFont="1" applyBorder="1" applyAlignment="1">
      <alignment vertical="top"/>
    </xf>
    <xf numFmtId="0" fontId="31" fillId="19" borderId="14" xfId="0" applyFont="1" applyFill="1" applyBorder="1" applyAlignment="1">
      <alignment horizontal="left" vertical="top" wrapText="1"/>
    </xf>
    <xf numFmtId="0" fontId="31" fillId="18" borderId="14" xfId="0" applyFont="1" applyFill="1" applyBorder="1" applyAlignment="1">
      <alignment horizontal="left" vertical="top" wrapText="1"/>
    </xf>
    <xf numFmtId="0" fontId="7" fillId="13" borderId="14" xfId="0" applyFont="1" applyFill="1" applyBorder="1" applyAlignment="1">
      <alignment horizontal="left" vertical="top" wrapText="1"/>
    </xf>
    <xf numFmtId="0" fontId="7" fillId="13" borderId="14" xfId="1" applyFont="1" applyFill="1" applyBorder="1" applyAlignment="1">
      <alignment horizontal="left" vertical="top" wrapText="1"/>
    </xf>
    <xf numFmtId="0" fontId="7" fillId="3" borderId="14" xfId="0" applyFont="1" applyFill="1" applyBorder="1" applyAlignment="1">
      <alignment horizontal="left" vertical="top" wrapText="1"/>
    </xf>
    <xf numFmtId="0" fontId="7" fillId="13" borderId="14" xfId="0" applyFont="1" applyFill="1" applyBorder="1" applyAlignment="1">
      <alignment horizontal="left" vertical="top"/>
    </xf>
    <xf numFmtId="0" fontId="7" fillId="13" borderId="14" xfId="2" applyFont="1" applyFill="1" applyBorder="1" applyAlignment="1">
      <alignment horizontal="left" vertical="top" wrapText="1"/>
    </xf>
    <xf numFmtId="0" fontId="7" fillId="13" borderId="0" xfId="1" applyFont="1" applyFill="1" applyBorder="1" applyAlignment="1">
      <alignment horizontal="left" vertical="top" wrapText="1"/>
    </xf>
    <xf numFmtId="0" fontId="2" fillId="0" borderId="0" xfId="0" applyFont="1" applyAlignment="1">
      <alignment horizontal="left" vertical="top"/>
    </xf>
    <xf numFmtId="0" fontId="68" fillId="0" borderId="14" xfId="0" applyFont="1" applyBorder="1" applyAlignment="1">
      <alignment horizontal="center" vertical="top" wrapText="1"/>
    </xf>
    <xf numFmtId="0" fontId="68" fillId="0" borderId="14" xfId="0" applyFont="1" applyBorder="1" applyAlignment="1">
      <alignment vertical="top" wrapText="1"/>
    </xf>
    <xf numFmtId="0" fontId="68" fillId="21" borderId="14" xfId="0" applyFont="1" applyFill="1" applyBorder="1" applyAlignment="1">
      <alignment vertical="top"/>
    </xf>
    <xf numFmtId="0" fontId="59" fillId="21" borderId="14" xfId="0" applyFont="1" applyFill="1" applyBorder="1" applyAlignment="1">
      <alignment horizontal="center" vertical="top"/>
    </xf>
    <xf numFmtId="0" fontId="59" fillId="21" borderId="14" xfId="0" applyFont="1" applyFill="1" applyBorder="1" applyAlignment="1">
      <alignment vertical="top"/>
    </xf>
    <xf numFmtId="0" fontId="69" fillId="0" borderId="0" xfId="0" applyFont="1" applyAlignment="1">
      <alignment vertical="top"/>
    </xf>
    <xf numFmtId="0" fontId="22" fillId="21" borderId="14" xfId="0" applyFont="1" applyFill="1" applyBorder="1" applyAlignment="1">
      <alignment horizontal="center" vertical="top"/>
    </xf>
    <xf numFmtId="0" fontId="22" fillId="21" borderId="14" xfId="0" applyFont="1" applyFill="1" applyBorder="1" applyAlignment="1">
      <alignment vertical="top"/>
    </xf>
    <xf numFmtId="0" fontId="22" fillId="21" borderId="14" xfId="0" applyFont="1" applyFill="1" applyBorder="1" applyAlignment="1">
      <alignment horizontal="left" vertical="top" wrapText="1"/>
    </xf>
    <xf numFmtId="0" fontId="22" fillId="21" borderId="14" xfId="1" applyFont="1" applyFill="1" applyBorder="1" applyAlignment="1">
      <alignment vertical="top" wrapText="1"/>
    </xf>
    <xf numFmtId="0" fontId="64" fillId="13" borderId="14" xfId="0" applyFont="1" applyFill="1" applyBorder="1" applyAlignment="1">
      <alignment vertical="top" wrapText="1"/>
    </xf>
    <xf numFmtId="0" fontId="7" fillId="6" borderId="14" xfId="0" applyFont="1" applyFill="1" applyBorder="1" applyAlignment="1">
      <alignment vertical="top" wrapText="1"/>
    </xf>
    <xf numFmtId="0" fontId="1" fillId="15" borderId="14" xfId="0" applyFont="1" applyFill="1" applyBorder="1" applyAlignment="1">
      <alignment horizontal="center" vertical="top"/>
    </xf>
    <xf numFmtId="0" fontId="1" fillId="15" borderId="17" xfId="0" applyFont="1" applyFill="1" applyBorder="1" applyAlignment="1">
      <alignment vertical="top"/>
    </xf>
    <xf numFmtId="0" fontId="1" fillId="15" borderId="14" xfId="0" applyFont="1" applyFill="1" applyBorder="1" applyAlignment="1">
      <alignment vertical="top"/>
    </xf>
    <xf numFmtId="0" fontId="65" fillId="13" borderId="14" xfId="0" applyFont="1" applyFill="1" applyBorder="1" applyAlignment="1">
      <alignment horizontal="left" vertical="top" wrapText="1"/>
    </xf>
    <xf numFmtId="0" fontId="65" fillId="13" borderId="14" xfId="0" applyFont="1" applyFill="1" applyBorder="1" applyAlignment="1">
      <alignment vertical="top" wrapText="1"/>
    </xf>
    <xf numFmtId="0" fontId="7" fillId="13" borderId="16" xfId="1" applyFont="1" applyFill="1" applyBorder="1" applyAlignment="1">
      <alignment horizontal="left" vertical="top" wrapText="1"/>
    </xf>
    <xf numFmtId="0" fontId="59" fillId="22" borderId="14" xfId="1" applyFont="1" applyFill="1" applyBorder="1" applyAlignment="1">
      <alignment vertical="top" wrapText="1"/>
    </xf>
    <xf numFmtId="0" fontId="24" fillId="22" borderId="14" xfId="1" applyFont="1" applyFill="1" applyBorder="1" applyAlignment="1">
      <alignment vertical="top" wrapText="1"/>
    </xf>
    <xf numFmtId="0" fontId="7" fillId="22" borderId="14" xfId="0" applyFont="1" applyFill="1" applyBorder="1" applyAlignment="1">
      <alignment vertical="top"/>
    </xf>
    <xf numFmtId="0" fontId="27" fillId="22" borderId="0" xfId="0" applyFont="1" applyFill="1" applyAlignment="1">
      <alignment vertical="top"/>
    </xf>
    <xf numFmtId="0" fontId="22" fillId="13" borderId="14" xfId="1" applyFont="1" applyFill="1" applyBorder="1" applyAlignment="1">
      <alignment vertical="top" wrapText="1"/>
    </xf>
    <xf numFmtId="0" fontId="7" fillId="13" borderId="14" xfId="0" applyFont="1" applyFill="1" applyBorder="1" applyAlignment="1">
      <alignment horizontal="center" vertical="top"/>
    </xf>
    <xf numFmtId="0" fontId="7" fillId="11" borderId="14" xfId="1" applyFont="1" applyFill="1" applyBorder="1" applyAlignment="1">
      <alignment vertical="top" wrapText="1"/>
    </xf>
    <xf numFmtId="0" fontId="22" fillId="11" borderId="14" xfId="1" applyFont="1" applyFill="1" applyBorder="1" applyAlignment="1">
      <alignment vertical="top" wrapText="1"/>
    </xf>
    <xf numFmtId="0" fontId="70" fillId="13" borderId="14" xfId="1" applyFont="1" applyFill="1" applyBorder="1" applyAlignment="1">
      <alignment vertical="top" wrapText="1"/>
    </xf>
    <xf numFmtId="0" fontId="70" fillId="3" borderId="14" xfId="0" applyFont="1" applyFill="1" applyBorder="1" applyAlignment="1">
      <alignment vertical="top" wrapText="1"/>
    </xf>
    <xf numFmtId="0" fontId="72" fillId="13" borderId="14" xfId="1" applyFont="1" applyFill="1" applyBorder="1" applyAlignment="1">
      <alignment vertical="top" wrapText="1"/>
    </xf>
    <xf numFmtId="0" fontId="70" fillId="13" borderId="14" xfId="0" applyFont="1" applyFill="1" applyBorder="1" applyAlignment="1">
      <alignment horizontal="left" vertical="top" wrapText="1"/>
    </xf>
    <xf numFmtId="0" fontId="70" fillId="13" borderId="14" xfId="0" applyFont="1" applyFill="1" applyBorder="1" applyAlignment="1">
      <alignment vertical="top" wrapText="1"/>
    </xf>
    <xf numFmtId="0" fontId="70" fillId="13" borderId="14" xfId="1" applyFont="1" applyFill="1" applyBorder="1" applyAlignment="1">
      <alignment horizontal="left" vertical="top" wrapText="1"/>
    </xf>
    <xf numFmtId="0" fontId="70" fillId="13" borderId="16" xfId="1" applyFont="1" applyFill="1" applyBorder="1" applyAlignment="1">
      <alignment vertical="top" wrapText="1"/>
    </xf>
    <xf numFmtId="0" fontId="70" fillId="13" borderId="14" xfId="1" applyFont="1" applyFill="1" applyBorder="1" applyAlignment="1">
      <alignment vertical="top"/>
    </xf>
    <xf numFmtId="0" fontId="70" fillId="13" borderId="0" xfId="1" applyFont="1" applyFill="1" applyBorder="1" applyAlignment="1">
      <alignment horizontal="left" vertical="top" wrapText="1"/>
    </xf>
    <xf numFmtId="0" fontId="70" fillId="13" borderId="17" xfId="1" applyFont="1" applyFill="1" applyBorder="1" applyAlignment="1">
      <alignment vertical="top" wrapText="1"/>
    </xf>
    <xf numFmtId="0" fontId="70" fillId="0" borderId="14" xfId="0" applyFont="1" applyBorder="1" applyAlignment="1">
      <alignment horizontal="center" vertical="top"/>
    </xf>
    <xf numFmtId="0" fontId="70" fillId="0" borderId="14" xfId="0" applyFont="1" applyBorder="1" applyAlignment="1">
      <alignment vertical="top"/>
    </xf>
    <xf numFmtId="0" fontId="70" fillId="13" borderId="14" xfId="2" applyFont="1" applyFill="1" applyBorder="1" applyAlignment="1">
      <alignment vertical="top" wrapText="1"/>
    </xf>
    <xf numFmtId="0" fontId="2" fillId="3" borderId="14" xfId="0" applyFont="1" applyFill="1" applyBorder="1" applyAlignment="1">
      <alignment vertical="top" wrapText="1"/>
    </xf>
    <xf numFmtId="0" fontId="2" fillId="7" borderId="13" xfId="0" applyFont="1" applyFill="1" applyBorder="1" applyAlignment="1">
      <alignment vertical="top" wrapText="1"/>
    </xf>
    <xf numFmtId="0" fontId="2" fillId="7" borderId="11" xfId="0" applyFont="1" applyFill="1" applyBorder="1" applyAlignment="1">
      <alignment vertical="top" wrapText="1"/>
    </xf>
    <xf numFmtId="0" fontId="2" fillId="7" borderId="9" xfId="0" applyFont="1" applyFill="1" applyBorder="1" applyAlignment="1">
      <alignment vertical="top" wrapText="1"/>
    </xf>
    <xf numFmtId="0" fontId="3" fillId="6" borderId="18" xfId="0" applyFont="1" applyFill="1" applyBorder="1" applyAlignment="1">
      <alignment vertical="center"/>
    </xf>
    <xf numFmtId="0" fontId="3" fillId="6" borderId="3" xfId="0" applyFont="1" applyFill="1" applyBorder="1" applyAlignment="1">
      <alignment vertical="center"/>
    </xf>
    <xf numFmtId="0" fontId="4" fillId="4" borderId="18" xfId="0" applyFont="1" applyFill="1" applyBorder="1" applyAlignment="1">
      <alignment vertical="center" wrapText="1"/>
    </xf>
    <xf numFmtId="0" fontId="4" fillId="4" borderId="3" xfId="0" applyFont="1" applyFill="1" applyBorder="1" applyAlignment="1">
      <alignment vertical="center"/>
    </xf>
    <xf numFmtId="0" fontId="3" fillId="7" borderId="13" xfId="0" applyFont="1" applyFill="1" applyBorder="1" applyAlignment="1">
      <alignment vertical="center" wrapText="1"/>
    </xf>
    <xf numFmtId="0" fontId="3" fillId="7" borderId="9" xfId="0" applyFont="1" applyFill="1" applyBorder="1" applyAlignment="1">
      <alignment vertical="center" wrapText="1"/>
    </xf>
    <xf numFmtId="0" fontId="55" fillId="8" borderId="13" xfId="0" applyFont="1" applyFill="1" applyBorder="1" applyAlignment="1">
      <alignment vertical="center" wrapText="1"/>
    </xf>
    <xf numFmtId="0" fontId="55" fillId="8" borderId="9" xfId="0" applyFont="1" applyFill="1" applyBorder="1" applyAlignment="1">
      <alignment vertical="center" wrapText="1"/>
    </xf>
    <xf numFmtId="0" fontId="3" fillId="7" borderId="19" xfId="0" applyFont="1" applyFill="1" applyBorder="1" applyAlignment="1">
      <alignment vertical="center" wrapText="1"/>
    </xf>
    <xf numFmtId="0" fontId="55" fillId="8" borderId="19" xfId="0" applyFont="1" applyFill="1" applyBorder="1" applyAlignment="1">
      <alignment vertical="center" wrapText="1"/>
    </xf>
    <xf numFmtId="0" fontId="2" fillId="23" borderId="24" xfId="0" applyFont="1" applyFill="1" applyBorder="1" applyAlignment="1">
      <alignment horizontal="left" vertical="top" wrapText="1"/>
    </xf>
  </cellXfs>
  <cellStyles count="4">
    <cellStyle name="God" xfId="1" builtinId="26"/>
    <cellStyle name="Link" xfId="3" builtinId="8"/>
    <cellStyle name="Neutral" xfId="2" builtinId="28"/>
    <cellStyle name="Normal" xfId="0" builtinId="0"/>
  </cellStyles>
  <dxfs count="0"/>
  <tableStyles count="0" defaultTableStyle="TableStyleMedium9" defaultPivotStyle="PivotStyleLight16"/>
  <colors>
    <mruColors>
      <color rgb="FFD9D9D9"/>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36"/>
  <sheetViews>
    <sheetView topLeftCell="A13" zoomScaleNormal="100" workbookViewId="0">
      <selection activeCell="B20" sqref="B20"/>
    </sheetView>
  </sheetViews>
  <sheetFormatPr defaultRowHeight="15"/>
  <cols>
    <col min="1" max="1" width="5.5703125" customWidth="1"/>
    <col min="2" max="2" width="32.42578125" customWidth="1"/>
    <col min="3" max="3" width="48.5703125" style="113" customWidth="1"/>
  </cols>
  <sheetData>
    <row r="1" spans="1:6" ht="15.75" thickBot="1">
      <c r="A1" s="173"/>
      <c r="B1" s="174"/>
      <c r="C1" s="175" t="s">
        <v>0</v>
      </c>
    </row>
    <row r="2" spans="1:6" ht="15.75" thickBot="1">
      <c r="A2" s="1"/>
      <c r="B2" s="2" t="s">
        <v>1</v>
      </c>
      <c r="C2" s="96"/>
    </row>
    <row r="3" spans="1:6" ht="15.75" thickBot="1">
      <c r="A3" s="3" t="s">
        <v>2</v>
      </c>
      <c r="B3" s="4" t="s">
        <v>3</v>
      </c>
      <c r="C3" s="96"/>
      <c r="F3" s="152"/>
    </row>
    <row r="4" spans="1:6" ht="15.75" thickBot="1">
      <c r="A4" s="3" t="s">
        <v>4</v>
      </c>
      <c r="B4" s="4" t="s">
        <v>5</v>
      </c>
      <c r="C4" s="96"/>
      <c r="F4" s="152"/>
    </row>
    <row r="5" spans="1:6" ht="15.75" thickBot="1">
      <c r="A5" s="3" t="s">
        <v>6</v>
      </c>
      <c r="B5" s="4" t="s">
        <v>7</v>
      </c>
      <c r="C5" s="96"/>
      <c r="F5" s="153"/>
    </row>
    <row r="6" spans="1:6" ht="15.75" thickBot="1">
      <c r="A6" s="3" t="s">
        <v>8</v>
      </c>
      <c r="B6" s="167" t="s">
        <v>9</v>
      </c>
      <c r="C6" s="96"/>
      <c r="F6" s="153"/>
    </row>
    <row r="7" spans="1:6" ht="15.75" thickBot="1">
      <c r="A7" s="3" t="s">
        <v>10</v>
      </c>
      <c r="B7" s="4" t="s">
        <v>1473</v>
      </c>
      <c r="C7" s="96"/>
    </row>
    <row r="8" spans="1:6" ht="15.75" thickBot="1">
      <c r="A8" s="3" t="s">
        <v>11</v>
      </c>
      <c r="B8" s="4" t="s">
        <v>13</v>
      </c>
      <c r="C8" s="154"/>
    </row>
    <row r="9" spans="1:6" ht="15.75" thickBot="1">
      <c r="A9" s="3" t="s">
        <v>12</v>
      </c>
      <c r="B9" s="4" t="s">
        <v>15</v>
      </c>
      <c r="C9" s="154"/>
    </row>
    <row r="10" spans="1:6" ht="15.75" thickBot="1">
      <c r="A10" s="3" t="s">
        <v>14</v>
      </c>
      <c r="B10" s="4" t="s">
        <v>17</v>
      </c>
      <c r="C10" s="96"/>
    </row>
    <row r="11" spans="1:6" ht="21.75" thickBot="1">
      <c r="A11" s="3" t="s">
        <v>16</v>
      </c>
      <c r="B11" s="4" t="s">
        <v>19</v>
      </c>
      <c r="C11" s="119"/>
    </row>
    <row r="12" spans="1:6" ht="21.75" thickBot="1">
      <c r="A12" s="3" t="s">
        <v>18</v>
      </c>
      <c r="B12" s="4" t="s">
        <v>21</v>
      </c>
      <c r="C12" s="96"/>
    </row>
    <row r="13" spans="1:6" ht="21.75" thickBot="1">
      <c r="A13" s="3" t="s">
        <v>20</v>
      </c>
      <c r="B13" s="4" t="s">
        <v>23</v>
      </c>
      <c r="C13" s="96"/>
    </row>
    <row r="14" spans="1:6" ht="21.75" thickBot="1">
      <c r="A14" s="3" t="s">
        <v>22</v>
      </c>
      <c r="B14" s="5" t="s">
        <v>1472</v>
      </c>
      <c r="C14" s="96"/>
    </row>
    <row r="15" spans="1:6" ht="21.75" thickBot="1">
      <c r="A15" s="3" t="s">
        <v>24</v>
      </c>
      <c r="B15" s="5" t="s">
        <v>1471</v>
      </c>
      <c r="C15" s="96"/>
    </row>
    <row r="16" spans="1:6" ht="21.75" thickBot="1">
      <c r="A16" s="3" t="s">
        <v>25</v>
      </c>
      <c r="B16" s="4" t="s">
        <v>27</v>
      </c>
      <c r="C16" s="96"/>
    </row>
    <row r="17" spans="1:3" ht="31.5" customHeight="1" thickBot="1">
      <c r="A17" s="3" t="s">
        <v>26</v>
      </c>
      <c r="B17" s="5" t="s">
        <v>1474</v>
      </c>
      <c r="C17" s="96"/>
    </row>
    <row r="18" spans="1:3" ht="21.75" thickBot="1">
      <c r="A18" s="3" t="s">
        <v>28</v>
      </c>
      <c r="B18" s="4" t="s">
        <v>30</v>
      </c>
      <c r="C18" s="96"/>
    </row>
    <row r="19" spans="1:3" ht="21.75" thickBot="1">
      <c r="A19" s="3" t="s">
        <v>29</v>
      </c>
      <c r="B19" s="4" t="s">
        <v>32</v>
      </c>
      <c r="C19" s="96"/>
    </row>
    <row r="20" spans="1:3" ht="21.75" thickBot="1">
      <c r="A20" s="3" t="s">
        <v>31</v>
      </c>
      <c r="B20" s="4" t="s">
        <v>34</v>
      </c>
      <c r="C20" s="96"/>
    </row>
    <row r="21" spans="1:3" ht="21.75" thickBot="1">
      <c r="A21" s="3" t="s">
        <v>33</v>
      </c>
      <c r="B21" s="4" t="s">
        <v>51</v>
      </c>
      <c r="C21" s="96"/>
    </row>
    <row r="22" spans="1:3" ht="21.75" thickBot="1">
      <c r="A22" s="93" t="s">
        <v>35</v>
      </c>
      <c r="B22" s="94" t="s">
        <v>275</v>
      </c>
      <c r="C22" s="96"/>
    </row>
    <row r="23" spans="1:3" ht="15.75" thickBot="1">
      <c r="A23" s="176"/>
      <c r="B23" s="177" t="s">
        <v>36</v>
      </c>
      <c r="C23" s="178" t="s">
        <v>37</v>
      </c>
    </row>
    <row r="24" spans="1:3" ht="21.75" thickBot="1">
      <c r="A24" s="3" t="s">
        <v>38</v>
      </c>
      <c r="B24" s="4" t="s">
        <v>39</v>
      </c>
      <c r="C24" s="96"/>
    </row>
    <row r="25" spans="1:3" ht="21.75" thickBot="1">
      <c r="A25" s="3" t="s">
        <v>40</v>
      </c>
      <c r="B25" s="4" t="s">
        <v>323</v>
      </c>
      <c r="C25" s="96"/>
    </row>
    <row r="26" spans="1:3" ht="21.75" thickBot="1">
      <c r="A26" s="3" t="s">
        <v>41</v>
      </c>
      <c r="B26" s="4" t="s">
        <v>324</v>
      </c>
      <c r="C26" s="96"/>
    </row>
    <row r="27" spans="1:3" ht="21.75" thickBot="1">
      <c r="A27" s="3" t="s">
        <v>42</v>
      </c>
      <c r="B27" s="4" t="s">
        <v>258</v>
      </c>
      <c r="C27" s="120"/>
    </row>
    <row r="28" spans="1:3" ht="21.75" thickBot="1">
      <c r="A28" s="3" t="s">
        <v>43</v>
      </c>
      <c r="B28" s="4" t="s">
        <v>255</v>
      </c>
      <c r="C28" s="96"/>
    </row>
    <row r="29" spans="1:3" ht="21.75" thickBot="1">
      <c r="A29" s="3" t="s">
        <v>44</v>
      </c>
      <c r="B29" s="4" t="s">
        <v>325</v>
      </c>
      <c r="C29" s="120"/>
    </row>
    <row r="30" spans="1:3" ht="21.75" thickBot="1">
      <c r="A30" s="3" t="s">
        <v>45</v>
      </c>
      <c r="B30" s="4" t="s">
        <v>326</v>
      </c>
      <c r="C30" s="120"/>
    </row>
    <row r="31" spans="1:3" ht="21.75" thickBot="1">
      <c r="A31" s="3" t="s">
        <v>46</v>
      </c>
      <c r="B31" s="4" t="s">
        <v>256</v>
      </c>
      <c r="C31" s="96"/>
    </row>
    <row r="32" spans="1:3" ht="21.75" thickBot="1">
      <c r="A32" s="3" t="s">
        <v>48</v>
      </c>
      <c r="B32" s="4" t="s">
        <v>257</v>
      </c>
      <c r="C32" s="154"/>
    </row>
    <row r="33" spans="1:3" ht="21.75" thickBot="1">
      <c r="A33" s="3" t="s">
        <v>49</v>
      </c>
      <c r="B33" s="4" t="s">
        <v>47</v>
      </c>
      <c r="C33" s="96"/>
    </row>
    <row r="34" spans="1:3" ht="21.75" thickBot="1">
      <c r="A34" s="3" t="s">
        <v>50</v>
      </c>
      <c r="B34" s="4" t="s">
        <v>361</v>
      </c>
      <c r="C34" s="96"/>
    </row>
    <row r="35" spans="1:3" ht="21.75" thickBot="1">
      <c r="A35" s="3" t="s">
        <v>327</v>
      </c>
      <c r="B35" s="4" t="s">
        <v>362</v>
      </c>
      <c r="C35" s="96"/>
    </row>
    <row r="36" spans="1:3" ht="21.75" thickBot="1">
      <c r="A36" s="3" t="s">
        <v>363</v>
      </c>
      <c r="B36" s="5" t="s">
        <v>254</v>
      </c>
      <c r="C36" s="95"/>
    </row>
  </sheetData>
  <customSheetViews>
    <customSheetView guid="{BD3BB644-FD58-43C6-8156-1BD0BBDEEE88}">
      <selection activeCell="A23" sqref="A23:C23"/>
      <pageMargins left="0.7" right="0.7" top="0.75" bottom="0.75" header="0.3" footer="0.3"/>
      <pageSetup paperSize="9" orientation="portrait" r:id="rId1"/>
      <headerFooter>
        <oddHeader>&amp;CA.Virksomhedsdata</oddHeader>
        <oddFooter>Side &amp;P af &amp;N</oddFooter>
      </headerFooter>
    </customSheetView>
    <customSheetView guid="{A1D9BC16-97D5-4B07-B3B4-7722A1CAE2B0}" topLeftCell="A16">
      <selection activeCell="A23" sqref="A23:C23"/>
      <pageMargins left="0.7" right="0.7" top="0.75" bottom="0.75" header="0.3" footer="0.3"/>
      <pageSetup paperSize="9" orientation="portrait" r:id="rId2"/>
      <headerFooter>
        <oddHeader>&amp;CA.Virksomhedsdata</oddHeader>
        <oddFooter>Side &amp;P af &amp;N</oddFooter>
      </headerFooter>
    </customSheetView>
    <customSheetView guid="{507F482F-13C0-4805-AED4-AEDBC347912B}">
      <selection activeCell="A23" sqref="A23:C23"/>
      <pageMargins left="0.7" right="0.7" top="0.75" bottom="0.75" header="0.3" footer="0.3"/>
      <pageSetup paperSize="9" orientation="portrait" r:id="rId3"/>
      <headerFooter>
        <oddHeader>&amp;CA.Virksomhedsdata</oddHeader>
        <oddFooter>Side &amp;P af &amp;N</oddFooter>
      </headerFooter>
    </customSheetView>
  </customSheetViews>
  <pageMargins left="0.7" right="0.7" top="0.75" bottom="0.75" header="0.3" footer="0.3"/>
  <pageSetup paperSize="9" orientation="portrait" r:id="rId4"/>
  <headerFooter>
    <oddHeader>&amp;CA.Virksomhedsdata</oddHeader>
    <oddFooter>Side &amp;P af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D4276-913A-48BA-8E85-CA761E3972D5}">
  <sheetPr>
    <tabColor rgb="FF0070C0"/>
  </sheetPr>
  <dimension ref="A1:E170"/>
  <sheetViews>
    <sheetView topLeftCell="A46" workbookViewId="0">
      <selection activeCell="A70" sqref="A70:A72"/>
    </sheetView>
  </sheetViews>
  <sheetFormatPr defaultColWidth="9.28515625" defaultRowHeight="10.5"/>
  <cols>
    <col min="1" max="1" width="13.28515625" style="6" customWidth="1"/>
    <col min="2" max="2" width="17.28515625" style="6" customWidth="1"/>
    <col min="3" max="3" width="20.28515625" style="6" customWidth="1"/>
    <col min="4" max="4" width="16.7109375" style="6" customWidth="1"/>
    <col min="5" max="5" width="19.28515625" style="6" customWidth="1"/>
    <col min="6" max="16384" width="9.28515625" style="6"/>
  </cols>
  <sheetData>
    <row r="1" spans="1:4" ht="11.25" thickBot="1">
      <c r="A1" s="268" t="s">
        <v>90</v>
      </c>
      <c r="B1" s="122" t="s">
        <v>91</v>
      </c>
      <c r="C1" s="269" t="s">
        <v>92</v>
      </c>
      <c r="D1" s="122" t="s">
        <v>91</v>
      </c>
    </row>
    <row r="2" spans="1:4">
      <c r="A2" s="13"/>
    </row>
    <row r="3" spans="1:4" ht="11.25" thickBot="1">
      <c r="A3" s="13" t="s">
        <v>93</v>
      </c>
    </row>
    <row r="4" spans="1:4" ht="11.25" thickBot="1">
      <c r="A4" s="270"/>
      <c r="B4" s="271" t="s">
        <v>94</v>
      </c>
      <c r="C4" s="271" t="s">
        <v>95</v>
      </c>
      <c r="D4" s="271" t="s">
        <v>96</v>
      </c>
    </row>
    <row r="5" spans="1:4" ht="11.25" thickBot="1">
      <c r="A5" s="124">
        <v>0</v>
      </c>
      <c r="B5" s="125" t="s">
        <v>97</v>
      </c>
      <c r="C5" s="125" t="s">
        <v>98</v>
      </c>
      <c r="D5" s="125" t="s">
        <v>99</v>
      </c>
    </row>
    <row r="6" spans="1:4" ht="11.25" thickBot="1">
      <c r="A6" s="126">
        <v>1</v>
      </c>
      <c r="B6" s="165" t="s">
        <v>91</v>
      </c>
      <c r="C6" s="128" t="s">
        <v>91</v>
      </c>
      <c r="D6" s="128" t="s">
        <v>91</v>
      </c>
    </row>
    <row r="7" spans="1:4" ht="11.25" thickBot="1">
      <c r="A7" s="126">
        <v>2</v>
      </c>
      <c r="B7" s="127" t="s">
        <v>91</v>
      </c>
      <c r="C7" s="128" t="s">
        <v>91</v>
      </c>
      <c r="D7" s="128" t="s">
        <v>91</v>
      </c>
    </row>
    <row r="8" spans="1:4" ht="11.25" thickBot="1">
      <c r="A8" s="126">
        <v>3</v>
      </c>
      <c r="B8" s="127" t="s">
        <v>91</v>
      </c>
      <c r="C8" s="128" t="s">
        <v>91</v>
      </c>
      <c r="D8" s="128" t="s">
        <v>91</v>
      </c>
    </row>
    <row r="9" spans="1:4" ht="11.25" thickBot="1">
      <c r="A9" s="126">
        <v>4</v>
      </c>
      <c r="B9" s="127" t="s">
        <v>91</v>
      </c>
      <c r="C9" s="128" t="s">
        <v>91</v>
      </c>
      <c r="D9" s="128" t="s">
        <v>91</v>
      </c>
    </row>
    <row r="10" spans="1:4" ht="11.25" thickBot="1">
      <c r="A10" s="126">
        <v>5</v>
      </c>
      <c r="B10" s="128" t="s">
        <v>91</v>
      </c>
      <c r="C10" s="128" t="s">
        <v>91</v>
      </c>
      <c r="D10" s="128" t="s">
        <v>91</v>
      </c>
    </row>
    <row r="11" spans="1:4" ht="11.25" thickBot="1">
      <c r="A11" s="126">
        <v>6</v>
      </c>
      <c r="B11" s="128" t="s">
        <v>91</v>
      </c>
      <c r="C11" s="128" t="s">
        <v>91</v>
      </c>
      <c r="D11" s="128" t="s">
        <v>91</v>
      </c>
    </row>
    <row r="12" spans="1:4" ht="11.25" thickBot="1">
      <c r="A12" s="126">
        <v>7</v>
      </c>
      <c r="B12" s="128" t="s">
        <v>91</v>
      </c>
      <c r="C12" s="128" t="s">
        <v>91</v>
      </c>
      <c r="D12" s="128" t="s">
        <v>91</v>
      </c>
    </row>
    <row r="13" spans="1:4" ht="11.25" thickBot="1">
      <c r="A13" s="126">
        <v>8</v>
      </c>
      <c r="B13" s="128" t="s">
        <v>91</v>
      </c>
      <c r="C13" s="128" t="s">
        <v>91</v>
      </c>
      <c r="D13" s="128" t="s">
        <v>91</v>
      </c>
    </row>
    <row r="14" spans="1:4" ht="11.25" thickBot="1">
      <c r="A14" s="126">
        <v>9</v>
      </c>
      <c r="B14" s="128" t="s">
        <v>91</v>
      </c>
      <c r="C14" s="128" t="s">
        <v>91</v>
      </c>
      <c r="D14" s="128" t="s">
        <v>91</v>
      </c>
    </row>
    <row r="15" spans="1:4" ht="11.25" thickBot="1">
      <c r="A15" s="126">
        <v>10</v>
      </c>
      <c r="B15" s="128" t="s">
        <v>91</v>
      </c>
      <c r="C15" s="128" t="s">
        <v>91</v>
      </c>
      <c r="D15" s="128" t="s">
        <v>91</v>
      </c>
    </row>
    <row r="16" spans="1:4" ht="11.25" thickBot="1">
      <c r="A16" s="126">
        <v>11</v>
      </c>
      <c r="B16" s="128" t="s">
        <v>91</v>
      </c>
      <c r="C16" s="128" t="s">
        <v>91</v>
      </c>
      <c r="D16" s="128" t="s">
        <v>91</v>
      </c>
    </row>
    <row r="17" spans="1:4" ht="11.25" thickBot="1">
      <c r="A17" s="126">
        <v>12</v>
      </c>
      <c r="B17" s="128" t="s">
        <v>91</v>
      </c>
      <c r="C17" s="128" t="s">
        <v>91</v>
      </c>
      <c r="D17" s="128" t="s">
        <v>91</v>
      </c>
    </row>
    <row r="18" spans="1:4" ht="11.25" thickBot="1">
      <c r="A18" s="126">
        <v>13</v>
      </c>
      <c r="B18" s="128" t="s">
        <v>91</v>
      </c>
      <c r="C18" s="128" t="s">
        <v>91</v>
      </c>
      <c r="D18" s="128" t="s">
        <v>91</v>
      </c>
    </row>
    <row r="19" spans="1:4" ht="11.25" thickBot="1">
      <c r="A19" s="126">
        <v>14</v>
      </c>
      <c r="B19" s="128" t="s">
        <v>91</v>
      </c>
      <c r="C19" s="128" t="s">
        <v>91</v>
      </c>
      <c r="D19" s="128" t="s">
        <v>91</v>
      </c>
    </row>
    <row r="20" spans="1:4" ht="11.25" thickBot="1">
      <c r="A20" s="126">
        <v>15</v>
      </c>
      <c r="B20" s="128" t="s">
        <v>91</v>
      </c>
      <c r="C20" s="128" t="s">
        <v>91</v>
      </c>
      <c r="D20" s="128" t="s">
        <v>91</v>
      </c>
    </row>
    <row r="22" spans="1:4" ht="11.25" thickBot="1">
      <c r="A22" s="13" t="s">
        <v>100</v>
      </c>
    </row>
    <row r="23" spans="1:4" ht="11.25" thickBot="1">
      <c r="A23" s="270"/>
      <c r="B23" s="271" t="s">
        <v>94</v>
      </c>
      <c r="C23" s="271" t="s">
        <v>95</v>
      </c>
      <c r="D23" s="271" t="s">
        <v>96</v>
      </c>
    </row>
    <row r="24" spans="1:4" ht="11.25" thickBot="1">
      <c r="A24" s="129">
        <v>0</v>
      </c>
      <c r="B24" s="130" t="s">
        <v>101</v>
      </c>
      <c r="C24" s="130" t="s">
        <v>102</v>
      </c>
      <c r="D24" s="130" t="s">
        <v>103</v>
      </c>
    </row>
    <row r="25" spans="1:4" ht="11.25" thickBot="1">
      <c r="A25" s="126">
        <v>1</v>
      </c>
      <c r="B25" s="127" t="s">
        <v>91</v>
      </c>
      <c r="C25" s="128" t="s">
        <v>91</v>
      </c>
      <c r="D25" s="128" t="s">
        <v>91</v>
      </c>
    </row>
    <row r="26" spans="1:4" ht="11.25" thickBot="1">
      <c r="A26" s="126">
        <v>2</v>
      </c>
      <c r="B26" s="127" t="s">
        <v>91</v>
      </c>
      <c r="C26" s="128" t="s">
        <v>91</v>
      </c>
      <c r="D26" s="128" t="s">
        <v>91</v>
      </c>
    </row>
    <row r="27" spans="1:4" ht="11.25" thickBot="1">
      <c r="A27" s="126">
        <v>3</v>
      </c>
      <c r="B27" s="127" t="s">
        <v>91</v>
      </c>
      <c r="C27" s="128" t="s">
        <v>91</v>
      </c>
      <c r="D27" s="128" t="s">
        <v>91</v>
      </c>
    </row>
    <row r="28" spans="1:4" ht="11.25" thickBot="1">
      <c r="A28" s="126">
        <v>4</v>
      </c>
      <c r="B28" s="127" t="s">
        <v>91</v>
      </c>
      <c r="C28" s="128" t="s">
        <v>91</v>
      </c>
      <c r="D28" s="128" t="s">
        <v>91</v>
      </c>
    </row>
    <row r="29" spans="1:4" ht="11.25" thickBot="1">
      <c r="A29" s="126">
        <v>5</v>
      </c>
      <c r="B29" s="128" t="s">
        <v>91</v>
      </c>
      <c r="C29" s="128" t="s">
        <v>91</v>
      </c>
      <c r="D29" s="128" t="s">
        <v>91</v>
      </c>
    </row>
    <row r="30" spans="1:4" ht="11.25" thickBot="1">
      <c r="A30" s="126">
        <v>6</v>
      </c>
      <c r="B30" s="128" t="s">
        <v>91</v>
      </c>
      <c r="C30" s="128" t="s">
        <v>91</v>
      </c>
      <c r="D30" s="128" t="s">
        <v>91</v>
      </c>
    </row>
    <row r="31" spans="1:4" ht="11.25" thickBot="1">
      <c r="A31" s="126">
        <v>7</v>
      </c>
      <c r="B31" s="128" t="s">
        <v>91</v>
      </c>
      <c r="C31" s="128" t="s">
        <v>91</v>
      </c>
      <c r="D31" s="128" t="s">
        <v>91</v>
      </c>
    </row>
    <row r="32" spans="1:4" ht="11.25" thickBot="1">
      <c r="A32" s="126">
        <v>8</v>
      </c>
      <c r="B32" s="128" t="s">
        <v>91</v>
      </c>
      <c r="C32" s="128" t="s">
        <v>91</v>
      </c>
      <c r="D32" s="128" t="s">
        <v>91</v>
      </c>
    </row>
    <row r="33" spans="1:4" ht="11.25" thickBot="1">
      <c r="A33" s="126">
        <v>9</v>
      </c>
      <c r="B33" s="128" t="s">
        <v>91</v>
      </c>
      <c r="C33" s="128" t="s">
        <v>91</v>
      </c>
      <c r="D33" s="128" t="s">
        <v>91</v>
      </c>
    </row>
    <row r="34" spans="1:4" ht="11.25" thickBot="1">
      <c r="A34" s="126">
        <v>10</v>
      </c>
      <c r="B34" s="128" t="s">
        <v>91</v>
      </c>
      <c r="C34" s="128" t="s">
        <v>91</v>
      </c>
      <c r="D34" s="128" t="s">
        <v>91</v>
      </c>
    </row>
    <row r="35" spans="1:4" ht="11.25" thickBot="1">
      <c r="A35" s="126">
        <v>11</v>
      </c>
      <c r="B35" s="128" t="s">
        <v>91</v>
      </c>
      <c r="C35" s="128" t="s">
        <v>91</v>
      </c>
      <c r="D35" s="128" t="s">
        <v>91</v>
      </c>
    </row>
    <row r="36" spans="1:4" ht="11.25" thickBot="1">
      <c r="A36" s="126">
        <v>12</v>
      </c>
      <c r="B36" s="128" t="s">
        <v>91</v>
      </c>
      <c r="C36" s="128" t="s">
        <v>91</v>
      </c>
      <c r="D36" s="128" t="s">
        <v>91</v>
      </c>
    </row>
    <row r="37" spans="1:4" ht="11.25" thickBot="1">
      <c r="A37" s="126">
        <v>13</v>
      </c>
      <c r="B37" s="128" t="s">
        <v>91</v>
      </c>
      <c r="C37" s="128" t="s">
        <v>91</v>
      </c>
      <c r="D37" s="128" t="s">
        <v>91</v>
      </c>
    </row>
    <row r="38" spans="1:4" ht="11.25" thickBot="1">
      <c r="A38" s="126">
        <v>14</v>
      </c>
      <c r="B38" s="128" t="s">
        <v>91</v>
      </c>
      <c r="C38" s="128" t="s">
        <v>91</v>
      </c>
      <c r="D38" s="128" t="s">
        <v>91</v>
      </c>
    </row>
    <row r="39" spans="1:4" ht="11.25" thickBot="1">
      <c r="A39" s="126">
        <v>15</v>
      </c>
      <c r="B39" s="128" t="s">
        <v>91</v>
      </c>
      <c r="C39" s="128" t="s">
        <v>91</v>
      </c>
      <c r="D39" s="128" t="s">
        <v>91</v>
      </c>
    </row>
    <row r="40" spans="1:4" ht="11.25" thickBot="1">
      <c r="A40" s="126">
        <v>16</v>
      </c>
      <c r="B40" s="128" t="s">
        <v>91</v>
      </c>
      <c r="C40" s="128" t="s">
        <v>91</v>
      </c>
      <c r="D40" s="128" t="s">
        <v>91</v>
      </c>
    </row>
    <row r="41" spans="1:4" ht="11.25" thickBot="1">
      <c r="A41" s="126">
        <v>17</v>
      </c>
      <c r="B41" s="128" t="s">
        <v>91</v>
      </c>
      <c r="C41" s="128" t="s">
        <v>91</v>
      </c>
      <c r="D41" s="128" t="s">
        <v>91</v>
      </c>
    </row>
    <row r="42" spans="1:4" ht="11.25" thickBot="1">
      <c r="A42" s="126">
        <v>18</v>
      </c>
      <c r="B42" s="128" t="s">
        <v>91</v>
      </c>
      <c r="C42" s="128" t="s">
        <v>91</v>
      </c>
      <c r="D42" s="128" t="s">
        <v>91</v>
      </c>
    </row>
    <row r="43" spans="1:4" ht="11.25" thickBot="1">
      <c r="A43" s="126">
        <v>19</v>
      </c>
      <c r="B43" s="128" t="s">
        <v>91</v>
      </c>
      <c r="C43" s="128" t="s">
        <v>91</v>
      </c>
      <c r="D43" s="128" t="s">
        <v>91</v>
      </c>
    </row>
    <row r="44" spans="1:4" ht="11.25" thickBot="1">
      <c r="A44" s="126">
        <v>20</v>
      </c>
      <c r="B44" s="128" t="s">
        <v>91</v>
      </c>
      <c r="C44" s="128" t="s">
        <v>91</v>
      </c>
      <c r="D44" s="128" t="s">
        <v>91</v>
      </c>
    </row>
    <row r="45" spans="1:4">
      <c r="A45" s="13"/>
    </row>
    <row r="47" spans="1:4">
      <c r="A47" s="13" t="s">
        <v>104</v>
      </c>
    </row>
    <row r="48" spans="1:4" ht="11.25" thickBot="1"/>
    <row r="49" spans="1:5" ht="11.25" thickBot="1">
      <c r="A49" s="270"/>
      <c r="B49" s="271" t="s">
        <v>105</v>
      </c>
      <c r="C49" s="271" t="s">
        <v>106</v>
      </c>
      <c r="D49" s="271" t="s">
        <v>107</v>
      </c>
      <c r="E49" s="271" t="s">
        <v>108</v>
      </c>
    </row>
    <row r="50" spans="1:5" ht="53.25" thickBot="1">
      <c r="A50" s="131">
        <v>0</v>
      </c>
      <c r="B50" s="132">
        <v>44839</v>
      </c>
      <c r="C50" s="133" t="s">
        <v>109</v>
      </c>
      <c r="D50" s="133" t="s">
        <v>110</v>
      </c>
      <c r="E50" s="133" t="s">
        <v>111</v>
      </c>
    </row>
    <row r="51" spans="1:5" ht="11.25" thickBot="1">
      <c r="A51" s="126">
        <v>1</v>
      </c>
      <c r="B51" s="127" t="s">
        <v>91</v>
      </c>
      <c r="C51" s="128" t="s">
        <v>91</v>
      </c>
      <c r="D51" s="128" t="s">
        <v>91</v>
      </c>
      <c r="E51" s="128" t="s">
        <v>91</v>
      </c>
    </row>
    <row r="52" spans="1:5" ht="11.25" thickBot="1">
      <c r="A52" s="126">
        <v>2</v>
      </c>
      <c r="B52" s="127" t="s">
        <v>91</v>
      </c>
      <c r="C52" s="128" t="s">
        <v>91</v>
      </c>
      <c r="D52" s="128" t="s">
        <v>91</v>
      </c>
      <c r="E52" s="128" t="s">
        <v>91</v>
      </c>
    </row>
    <row r="53" spans="1:5" ht="11.25" thickBot="1">
      <c r="A53" s="126">
        <v>3</v>
      </c>
      <c r="B53" s="127" t="s">
        <v>91</v>
      </c>
      <c r="C53" s="128" t="s">
        <v>91</v>
      </c>
      <c r="D53" s="128" t="s">
        <v>91</v>
      </c>
      <c r="E53" s="128" t="s">
        <v>91</v>
      </c>
    </row>
    <row r="54" spans="1:5" ht="11.25" thickBot="1">
      <c r="A54" s="126">
        <v>4</v>
      </c>
      <c r="B54" s="127" t="s">
        <v>91</v>
      </c>
      <c r="C54" s="128" t="s">
        <v>91</v>
      </c>
      <c r="D54" s="128" t="s">
        <v>91</v>
      </c>
      <c r="E54" s="128" t="s">
        <v>91</v>
      </c>
    </row>
    <row r="55" spans="1:5" ht="11.25" thickBot="1">
      <c r="A55" s="126">
        <v>5</v>
      </c>
      <c r="B55" s="128" t="s">
        <v>91</v>
      </c>
      <c r="C55" s="128" t="s">
        <v>91</v>
      </c>
      <c r="D55" s="128" t="s">
        <v>91</v>
      </c>
      <c r="E55" s="128" t="s">
        <v>91</v>
      </c>
    </row>
    <row r="56" spans="1:5" ht="11.25" thickBot="1">
      <c r="A56" s="126">
        <v>6</v>
      </c>
      <c r="B56" s="128" t="s">
        <v>91</v>
      </c>
      <c r="C56" s="128" t="s">
        <v>91</v>
      </c>
      <c r="D56" s="128" t="s">
        <v>91</v>
      </c>
      <c r="E56" s="128" t="s">
        <v>91</v>
      </c>
    </row>
    <row r="57" spans="1:5" ht="11.25" thickBot="1">
      <c r="A57" s="126">
        <v>7</v>
      </c>
      <c r="B57" s="128" t="s">
        <v>91</v>
      </c>
      <c r="C57" s="128" t="s">
        <v>91</v>
      </c>
      <c r="D57" s="128" t="s">
        <v>91</v>
      </c>
      <c r="E57" s="128" t="s">
        <v>91</v>
      </c>
    </row>
    <row r="58" spans="1:5" ht="11.25" thickBot="1">
      <c r="A58" s="126">
        <v>8</v>
      </c>
      <c r="B58" s="128" t="s">
        <v>91</v>
      </c>
      <c r="C58" s="128" t="s">
        <v>91</v>
      </c>
      <c r="D58" s="128" t="s">
        <v>91</v>
      </c>
      <c r="E58" s="128" t="s">
        <v>91</v>
      </c>
    </row>
    <row r="59" spans="1:5" ht="11.25" thickBot="1">
      <c r="A59" s="126">
        <v>9</v>
      </c>
      <c r="B59" s="128" t="s">
        <v>91</v>
      </c>
      <c r="C59" s="128" t="s">
        <v>91</v>
      </c>
      <c r="D59" s="128" t="s">
        <v>91</v>
      </c>
      <c r="E59" s="128" t="s">
        <v>91</v>
      </c>
    </row>
    <row r="60" spans="1:5" ht="11.25" thickBot="1">
      <c r="A60" s="126">
        <v>10</v>
      </c>
      <c r="B60" s="128" t="s">
        <v>91</v>
      </c>
      <c r="C60" s="128" t="s">
        <v>91</v>
      </c>
      <c r="D60" s="128" t="s">
        <v>91</v>
      </c>
      <c r="E60" s="128" t="s">
        <v>91</v>
      </c>
    </row>
    <row r="61" spans="1:5" ht="11.25" thickBot="1">
      <c r="A61" s="126">
        <v>11</v>
      </c>
      <c r="B61" s="128" t="s">
        <v>91</v>
      </c>
      <c r="C61" s="128" t="s">
        <v>91</v>
      </c>
      <c r="D61" s="128" t="s">
        <v>91</v>
      </c>
      <c r="E61" s="128" t="s">
        <v>91</v>
      </c>
    </row>
    <row r="62" spans="1:5" ht="11.25" thickBot="1">
      <c r="A62" s="126">
        <v>12</v>
      </c>
      <c r="B62" s="128" t="s">
        <v>91</v>
      </c>
      <c r="C62" s="128" t="s">
        <v>91</v>
      </c>
      <c r="D62" s="128" t="s">
        <v>91</v>
      </c>
      <c r="E62" s="128" t="s">
        <v>91</v>
      </c>
    </row>
    <row r="63" spans="1:5" ht="11.25" thickBot="1">
      <c r="A63" s="126">
        <v>13</v>
      </c>
      <c r="B63" s="128" t="s">
        <v>91</v>
      </c>
      <c r="C63" s="128" t="s">
        <v>91</v>
      </c>
      <c r="D63" s="128" t="s">
        <v>91</v>
      </c>
      <c r="E63" s="128" t="s">
        <v>91</v>
      </c>
    </row>
    <row r="64" spans="1:5" ht="11.25" thickBot="1">
      <c r="A64" s="126">
        <v>14</v>
      </c>
      <c r="B64" s="128" t="s">
        <v>91</v>
      </c>
      <c r="C64" s="128" t="s">
        <v>91</v>
      </c>
      <c r="D64" s="128" t="s">
        <v>91</v>
      </c>
      <c r="E64" s="128" t="s">
        <v>91</v>
      </c>
    </row>
    <row r="65" spans="1:5" ht="11.25" thickBot="1">
      <c r="A65" s="126">
        <v>15</v>
      </c>
      <c r="B65" s="128" t="s">
        <v>91</v>
      </c>
      <c r="C65" s="128" t="s">
        <v>91</v>
      </c>
      <c r="D65" s="128" t="s">
        <v>91</v>
      </c>
      <c r="E65" s="128" t="s">
        <v>91</v>
      </c>
    </row>
    <row r="66" spans="1:5">
      <c r="A66" s="13"/>
    </row>
    <row r="67" spans="1:5">
      <c r="A67" s="13" t="s">
        <v>112</v>
      </c>
    </row>
    <row r="68" spans="1:5" ht="11.25" thickBot="1">
      <c r="A68" s="13"/>
    </row>
    <row r="69" spans="1:5" ht="11.25" thickBot="1">
      <c r="A69" s="268"/>
      <c r="B69" s="269"/>
    </row>
    <row r="70" spans="1:5">
      <c r="A70" s="364"/>
      <c r="B70" s="134"/>
    </row>
    <row r="71" spans="1:5">
      <c r="A71" s="365"/>
      <c r="B71" s="134" t="s">
        <v>91</v>
      </c>
    </row>
    <row r="72" spans="1:5" ht="11.25" thickBot="1">
      <c r="A72" s="366"/>
      <c r="B72" s="127"/>
    </row>
    <row r="73" spans="1:5">
      <c r="A73" s="13"/>
    </row>
    <row r="74" spans="1:5">
      <c r="A74" s="13" t="s">
        <v>113</v>
      </c>
    </row>
    <row r="76" spans="1:5" ht="11.25" thickBot="1">
      <c r="A76" s="13" t="s">
        <v>114</v>
      </c>
    </row>
    <row r="77" spans="1:5" ht="21.75" thickBot="1">
      <c r="A77" s="135">
        <v>1</v>
      </c>
      <c r="B77" s="122" t="s">
        <v>115</v>
      </c>
      <c r="C77" s="122" t="s">
        <v>116</v>
      </c>
    </row>
    <row r="78" spans="1:5" ht="21.75" thickBot="1">
      <c r="A78" s="136">
        <v>2</v>
      </c>
      <c r="B78" s="128" t="s">
        <v>117</v>
      </c>
      <c r="C78" s="128" t="s">
        <v>118</v>
      </c>
    </row>
    <row r="79" spans="1:5" ht="21.75" thickBot="1">
      <c r="A79" s="136">
        <v>3</v>
      </c>
      <c r="B79" s="128" t="s">
        <v>119</v>
      </c>
      <c r="C79" s="128" t="s">
        <v>120</v>
      </c>
    </row>
    <row r="80" spans="1:5" ht="42.75" thickBot="1">
      <c r="A80" s="136">
        <v>4</v>
      </c>
      <c r="B80" s="128" t="s">
        <v>121</v>
      </c>
      <c r="C80" s="128" t="s">
        <v>122</v>
      </c>
    </row>
    <row r="81" spans="1:4" ht="11.25" thickBot="1"/>
    <row r="82" spans="1:4" ht="21.75" thickBot="1">
      <c r="A82" s="270"/>
      <c r="B82" s="271" t="s">
        <v>123</v>
      </c>
      <c r="C82" s="271" t="s">
        <v>124</v>
      </c>
      <c r="D82" s="271" t="s">
        <v>125</v>
      </c>
    </row>
    <row r="83" spans="1:4" ht="32.25" thickBot="1">
      <c r="A83" s="131">
        <v>0</v>
      </c>
      <c r="B83" s="133" t="s">
        <v>126</v>
      </c>
      <c r="C83" s="133" t="s">
        <v>127</v>
      </c>
      <c r="D83" s="133">
        <v>1</v>
      </c>
    </row>
    <row r="84" spans="1:4" ht="11.25" thickBot="1">
      <c r="A84" s="126">
        <v>1</v>
      </c>
      <c r="B84" s="127" t="s">
        <v>91</v>
      </c>
      <c r="C84" s="128" t="s">
        <v>91</v>
      </c>
      <c r="D84" s="128" t="s">
        <v>91</v>
      </c>
    </row>
    <row r="85" spans="1:4" ht="11.25" thickBot="1">
      <c r="A85" s="126">
        <v>2</v>
      </c>
      <c r="B85" s="127" t="s">
        <v>91</v>
      </c>
      <c r="C85" s="128" t="s">
        <v>91</v>
      </c>
      <c r="D85" s="128" t="s">
        <v>91</v>
      </c>
    </row>
    <row r="86" spans="1:4" ht="11.25" thickBot="1">
      <c r="A86" s="126">
        <v>3</v>
      </c>
      <c r="B86" s="127" t="s">
        <v>91</v>
      </c>
      <c r="C86" s="128" t="s">
        <v>91</v>
      </c>
      <c r="D86" s="128" t="s">
        <v>91</v>
      </c>
    </row>
    <row r="87" spans="1:4" ht="11.25" thickBot="1">
      <c r="A87" s="126">
        <v>4</v>
      </c>
      <c r="B87" s="127" t="s">
        <v>91</v>
      </c>
      <c r="C87" s="128" t="s">
        <v>91</v>
      </c>
      <c r="D87" s="128" t="s">
        <v>91</v>
      </c>
    </row>
    <row r="88" spans="1:4" ht="11.25" thickBot="1">
      <c r="A88" s="126">
        <v>5</v>
      </c>
      <c r="B88" s="128" t="s">
        <v>91</v>
      </c>
      <c r="C88" s="128" t="s">
        <v>91</v>
      </c>
      <c r="D88" s="128" t="s">
        <v>91</v>
      </c>
    </row>
    <row r="89" spans="1:4" ht="11.25" thickBot="1">
      <c r="A89" s="126">
        <v>6</v>
      </c>
      <c r="B89" s="128" t="s">
        <v>91</v>
      </c>
      <c r="C89" s="128" t="s">
        <v>91</v>
      </c>
      <c r="D89" s="128" t="s">
        <v>91</v>
      </c>
    </row>
    <row r="90" spans="1:4" ht="11.25" thickBot="1">
      <c r="A90" s="126">
        <v>7</v>
      </c>
      <c r="B90" s="128" t="s">
        <v>91</v>
      </c>
      <c r="C90" s="128" t="s">
        <v>91</v>
      </c>
      <c r="D90" s="128" t="s">
        <v>91</v>
      </c>
    </row>
    <row r="91" spans="1:4" ht="11.25" thickBot="1">
      <c r="A91" s="126">
        <v>8</v>
      </c>
      <c r="B91" s="128" t="s">
        <v>91</v>
      </c>
      <c r="C91" s="128" t="s">
        <v>91</v>
      </c>
      <c r="D91" s="128" t="s">
        <v>91</v>
      </c>
    </row>
    <row r="92" spans="1:4" ht="11.25" thickBot="1">
      <c r="A92" s="126">
        <v>9</v>
      </c>
      <c r="B92" s="128" t="s">
        <v>91</v>
      </c>
      <c r="C92" s="128" t="s">
        <v>91</v>
      </c>
      <c r="D92" s="128" t="s">
        <v>91</v>
      </c>
    </row>
    <row r="93" spans="1:4" ht="11.25" thickBot="1">
      <c r="A93" s="126">
        <v>10</v>
      </c>
      <c r="B93" s="128" t="s">
        <v>91</v>
      </c>
      <c r="C93" s="128" t="s">
        <v>91</v>
      </c>
      <c r="D93" s="128" t="s">
        <v>91</v>
      </c>
    </row>
    <row r="94" spans="1:4" ht="11.25" thickBot="1">
      <c r="A94" s="126">
        <v>11</v>
      </c>
      <c r="B94" s="128" t="s">
        <v>91</v>
      </c>
      <c r="C94" s="128" t="s">
        <v>91</v>
      </c>
      <c r="D94" s="128" t="s">
        <v>91</v>
      </c>
    </row>
    <row r="95" spans="1:4" ht="11.25" thickBot="1">
      <c r="A95" s="126">
        <v>12</v>
      </c>
      <c r="B95" s="128" t="s">
        <v>91</v>
      </c>
      <c r="C95" s="128" t="s">
        <v>91</v>
      </c>
      <c r="D95" s="128" t="s">
        <v>91</v>
      </c>
    </row>
    <row r="96" spans="1:4" ht="11.25" thickBot="1">
      <c r="A96" s="126">
        <v>13</v>
      </c>
      <c r="B96" s="128" t="s">
        <v>91</v>
      </c>
      <c r="C96" s="128" t="s">
        <v>91</v>
      </c>
      <c r="D96" s="128" t="s">
        <v>91</v>
      </c>
    </row>
    <row r="97" spans="1:4" ht="11.25" thickBot="1">
      <c r="A97" s="126">
        <v>14</v>
      </c>
      <c r="B97" s="128" t="s">
        <v>91</v>
      </c>
      <c r="C97" s="128" t="s">
        <v>91</v>
      </c>
      <c r="D97" s="128" t="s">
        <v>91</v>
      </c>
    </row>
    <row r="98" spans="1:4" ht="11.25" thickBot="1">
      <c r="A98" s="126">
        <v>15</v>
      </c>
      <c r="B98" s="128" t="s">
        <v>91</v>
      </c>
      <c r="C98" s="128" t="s">
        <v>91</v>
      </c>
      <c r="D98" s="128" t="s">
        <v>91</v>
      </c>
    </row>
    <row r="99" spans="1:4" ht="11.25" thickBot="1">
      <c r="A99" s="126">
        <v>16</v>
      </c>
      <c r="B99" s="128" t="s">
        <v>91</v>
      </c>
      <c r="C99" s="128" t="s">
        <v>91</v>
      </c>
      <c r="D99" s="128" t="s">
        <v>91</v>
      </c>
    </row>
    <row r="100" spans="1:4" ht="11.25" thickBot="1">
      <c r="A100" s="126">
        <v>17</v>
      </c>
      <c r="B100" s="128" t="s">
        <v>91</v>
      </c>
      <c r="C100" s="128" t="s">
        <v>91</v>
      </c>
      <c r="D100" s="128" t="s">
        <v>91</v>
      </c>
    </row>
    <row r="101" spans="1:4" ht="11.25" thickBot="1">
      <c r="A101" s="126">
        <v>18</v>
      </c>
      <c r="B101" s="128" t="s">
        <v>91</v>
      </c>
      <c r="C101" s="128" t="s">
        <v>91</v>
      </c>
      <c r="D101" s="128" t="s">
        <v>91</v>
      </c>
    </row>
    <row r="102" spans="1:4" ht="11.25" thickBot="1">
      <c r="A102" s="126">
        <v>19</v>
      </c>
      <c r="B102" s="128" t="s">
        <v>91</v>
      </c>
      <c r="C102" s="128" t="s">
        <v>91</v>
      </c>
      <c r="D102" s="128" t="s">
        <v>91</v>
      </c>
    </row>
    <row r="103" spans="1:4" ht="11.25" thickBot="1">
      <c r="A103" s="126">
        <v>20</v>
      </c>
      <c r="B103" s="128" t="s">
        <v>91</v>
      </c>
      <c r="C103" s="128" t="s">
        <v>91</v>
      </c>
      <c r="D103" s="128" t="s">
        <v>91</v>
      </c>
    </row>
    <row r="105" spans="1:4" ht="11.25" thickBot="1"/>
    <row r="106" spans="1:4" ht="21.75" thickBot="1">
      <c r="A106" s="268"/>
      <c r="B106" s="269" t="s">
        <v>128</v>
      </c>
    </row>
    <row r="107" spans="1:4" ht="11.25" thickBot="1">
      <c r="A107" s="137">
        <v>1</v>
      </c>
      <c r="B107" s="138" t="s">
        <v>91</v>
      </c>
    </row>
    <row r="108" spans="1:4" ht="11.25" thickBot="1">
      <c r="A108" s="137">
        <v>2</v>
      </c>
      <c r="B108" s="138" t="s">
        <v>91</v>
      </c>
    </row>
    <row r="109" spans="1:4">
      <c r="A109" s="137">
        <v>3</v>
      </c>
      <c r="B109" s="138" t="s">
        <v>91</v>
      </c>
    </row>
    <row r="111" spans="1:4">
      <c r="A111" s="13" t="s">
        <v>129</v>
      </c>
    </row>
    <row r="112" spans="1:4">
      <c r="A112" s="139"/>
    </row>
    <row r="113" spans="1:5">
      <c r="A113" s="272" t="s">
        <v>528</v>
      </c>
      <c r="B113" s="273" t="s">
        <v>529</v>
      </c>
      <c r="C113" s="273"/>
      <c r="D113" s="273"/>
      <c r="E113" s="273"/>
    </row>
    <row r="114" spans="1:5" ht="11.25" thickBot="1">
      <c r="A114" s="274">
        <v>1</v>
      </c>
      <c r="B114" s="275"/>
      <c r="C114" s="275"/>
      <c r="D114" s="275"/>
      <c r="E114" s="275"/>
    </row>
    <row r="115" spans="1:5" ht="11.25" thickBot="1">
      <c r="A115" s="143" t="s">
        <v>131</v>
      </c>
      <c r="B115" s="138"/>
      <c r="C115" s="138"/>
      <c r="D115" s="138"/>
      <c r="E115" s="138"/>
    </row>
    <row r="116" spans="1:5" ht="11.25" thickBot="1">
      <c r="A116" s="143" t="s">
        <v>132</v>
      </c>
      <c r="B116" s="138" t="s">
        <v>91</v>
      </c>
      <c r="C116" s="138" t="s">
        <v>91</v>
      </c>
      <c r="D116" s="138" t="s">
        <v>91</v>
      </c>
      <c r="E116" s="138" t="s">
        <v>91</v>
      </c>
    </row>
    <row r="117" spans="1:5" ht="11.25" thickBot="1">
      <c r="A117" s="143" t="s">
        <v>133</v>
      </c>
      <c r="B117" s="138" t="s">
        <v>91</v>
      </c>
      <c r="C117" s="138" t="s">
        <v>91</v>
      </c>
      <c r="D117" s="138" t="s">
        <v>91</v>
      </c>
      <c r="E117" s="138" t="s">
        <v>91</v>
      </c>
    </row>
    <row r="118" spans="1:5" ht="11.25" thickBot="1">
      <c r="A118" s="143" t="s">
        <v>134</v>
      </c>
      <c r="B118" s="138" t="s">
        <v>91</v>
      </c>
      <c r="C118" s="138" t="s">
        <v>91</v>
      </c>
      <c r="D118" s="138" t="s">
        <v>91</v>
      </c>
      <c r="E118" s="138" t="s">
        <v>91</v>
      </c>
    </row>
    <row r="119" spans="1:5" ht="11.25" thickBot="1">
      <c r="A119" s="143" t="s">
        <v>135</v>
      </c>
      <c r="B119" s="138" t="s">
        <v>91</v>
      </c>
      <c r="C119" s="138" t="s">
        <v>91</v>
      </c>
      <c r="D119" s="138" t="s">
        <v>91</v>
      </c>
      <c r="E119" s="138" t="s">
        <v>91</v>
      </c>
    </row>
    <row r="120" spans="1:5">
      <c r="A120" s="143" t="s">
        <v>136</v>
      </c>
      <c r="B120" s="138" t="s">
        <v>91</v>
      </c>
      <c r="C120" s="138" t="s">
        <v>91</v>
      </c>
      <c r="D120" s="138" t="s">
        <v>91</v>
      </c>
      <c r="E120" s="138" t="s">
        <v>91</v>
      </c>
    </row>
    <row r="121" spans="1:5" ht="11.25" thickBot="1"/>
    <row r="122" spans="1:5" ht="11.25" thickBot="1">
      <c r="A122" s="268">
        <v>2</v>
      </c>
      <c r="B122" s="269"/>
      <c r="C122" s="269"/>
      <c r="D122" s="269"/>
      <c r="E122" s="269"/>
    </row>
    <row r="123" spans="1:5" ht="11.25" thickBot="1">
      <c r="A123" s="143" t="s">
        <v>131</v>
      </c>
      <c r="B123" s="138" t="s">
        <v>91</v>
      </c>
      <c r="C123" s="138" t="s">
        <v>91</v>
      </c>
      <c r="D123" s="138" t="s">
        <v>91</v>
      </c>
      <c r="E123" s="138" t="s">
        <v>91</v>
      </c>
    </row>
    <row r="124" spans="1:5" ht="11.25" thickBot="1">
      <c r="A124" s="143" t="s">
        <v>132</v>
      </c>
      <c r="B124" s="138" t="s">
        <v>91</v>
      </c>
      <c r="C124" s="138" t="s">
        <v>91</v>
      </c>
      <c r="D124" s="138" t="s">
        <v>91</v>
      </c>
      <c r="E124" s="138" t="s">
        <v>91</v>
      </c>
    </row>
    <row r="125" spans="1:5" ht="11.25" thickBot="1">
      <c r="A125" s="143" t="s">
        <v>133</v>
      </c>
      <c r="B125" s="138" t="s">
        <v>91</v>
      </c>
      <c r="C125" s="138" t="s">
        <v>91</v>
      </c>
      <c r="D125" s="138" t="s">
        <v>91</v>
      </c>
      <c r="E125" s="138" t="s">
        <v>91</v>
      </c>
    </row>
    <row r="126" spans="1:5" ht="11.25" thickBot="1">
      <c r="A126" s="143" t="s">
        <v>134</v>
      </c>
      <c r="B126" s="138" t="s">
        <v>91</v>
      </c>
      <c r="C126" s="138" t="s">
        <v>91</v>
      </c>
      <c r="D126" s="138" t="s">
        <v>91</v>
      </c>
      <c r="E126" s="138" t="s">
        <v>91</v>
      </c>
    </row>
    <row r="127" spans="1:5" ht="11.25" thickBot="1">
      <c r="A127" s="143" t="s">
        <v>135</v>
      </c>
      <c r="B127" s="138" t="s">
        <v>91</v>
      </c>
      <c r="C127" s="138" t="s">
        <v>91</v>
      </c>
      <c r="D127" s="138" t="s">
        <v>91</v>
      </c>
      <c r="E127" s="138" t="s">
        <v>91</v>
      </c>
    </row>
    <row r="128" spans="1:5">
      <c r="A128" s="143" t="s">
        <v>136</v>
      </c>
      <c r="B128" s="138" t="s">
        <v>91</v>
      </c>
      <c r="C128" s="138" t="s">
        <v>91</v>
      </c>
      <c r="D128" s="138" t="s">
        <v>91</v>
      </c>
      <c r="E128" s="138" t="s">
        <v>91</v>
      </c>
    </row>
    <row r="129" spans="1:5" ht="11.25" thickBot="1">
      <c r="A129" s="13"/>
    </row>
    <row r="130" spans="1:5" ht="11.25" thickBot="1">
      <c r="A130" s="268">
        <v>3</v>
      </c>
      <c r="B130" s="269"/>
      <c r="C130" s="269"/>
      <c r="D130" s="269"/>
      <c r="E130" s="269"/>
    </row>
    <row r="131" spans="1:5" ht="11.25" thickBot="1">
      <c r="A131" s="143" t="s">
        <v>131</v>
      </c>
      <c r="B131" s="138" t="s">
        <v>91</v>
      </c>
      <c r="C131" s="138" t="s">
        <v>91</v>
      </c>
      <c r="D131" s="138" t="s">
        <v>91</v>
      </c>
      <c r="E131" s="138" t="s">
        <v>91</v>
      </c>
    </row>
    <row r="132" spans="1:5" ht="11.25" thickBot="1">
      <c r="A132" s="143" t="s">
        <v>132</v>
      </c>
      <c r="B132" s="138" t="s">
        <v>91</v>
      </c>
      <c r="C132" s="138" t="s">
        <v>91</v>
      </c>
      <c r="D132" s="138" t="s">
        <v>91</v>
      </c>
      <c r="E132" s="138" t="s">
        <v>91</v>
      </c>
    </row>
    <row r="133" spans="1:5" ht="11.25" thickBot="1">
      <c r="A133" s="143" t="s">
        <v>133</v>
      </c>
      <c r="B133" s="138" t="s">
        <v>91</v>
      </c>
      <c r="C133" s="138" t="s">
        <v>91</v>
      </c>
      <c r="D133" s="138" t="s">
        <v>91</v>
      </c>
      <c r="E133" s="138" t="s">
        <v>91</v>
      </c>
    </row>
    <row r="134" spans="1:5" ht="11.25" thickBot="1">
      <c r="A134" s="143" t="s">
        <v>134</v>
      </c>
      <c r="B134" s="138" t="s">
        <v>91</v>
      </c>
      <c r="C134" s="138" t="s">
        <v>91</v>
      </c>
      <c r="D134" s="138" t="s">
        <v>91</v>
      </c>
      <c r="E134" s="138" t="s">
        <v>91</v>
      </c>
    </row>
    <row r="135" spans="1:5" ht="11.25" thickBot="1">
      <c r="A135" s="143" t="s">
        <v>135</v>
      </c>
      <c r="B135" s="138" t="s">
        <v>91</v>
      </c>
      <c r="C135" s="138" t="s">
        <v>91</v>
      </c>
      <c r="D135" s="138" t="s">
        <v>91</v>
      </c>
      <c r="E135" s="138" t="s">
        <v>91</v>
      </c>
    </row>
    <row r="136" spans="1:5">
      <c r="A136" s="143" t="s">
        <v>136</v>
      </c>
      <c r="B136" s="138" t="s">
        <v>91</v>
      </c>
      <c r="C136" s="138" t="s">
        <v>91</v>
      </c>
      <c r="D136" s="138" t="s">
        <v>91</v>
      </c>
      <c r="E136" s="138" t="s">
        <v>91</v>
      </c>
    </row>
    <row r="137" spans="1:5" ht="11.25" thickBot="1">
      <c r="A137" s="13"/>
    </row>
    <row r="138" spans="1:5" ht="11.25" thickBot="1">
      <c r="A138" s="268">
        <v>4</v>
      </c>
      <c r="B138" s="269"/>
      <c r="C138" s="269"/>
      <c r="D138" s="269"/>
      <c r="E138" s="269"/>
    </row>
    <row r="139" spans="1:5" ht="11.25" thickBot="1">
      <c r="A139" s="143" t="s">
        <v>131</v>
      </c>
      <c r="B139" s="138" t="s">
        <v>91</v>
      </c>
      <c r="C139" s="138" t="s">
        <v>91</v>
      </c>
      <c r="D139" s="138" t="s">
        <v>91</v>
      </c>
      <c r="E139" s="138" t="s">
        <v>91</v>
      </c>
    </row>
    <row r="140" spans="1:5" ht="11.25" thickBot="1">
      <c r="A140" s="143" t="s">
        <v>132</v>
      </c>
      <c r="B140" s="138" t="s">
        <v>91</v>
      </c>
      <c r="C140" s="138" t="s">
        <v>91</v>
      </c>
      <c r="D140" s="138" t="s">
        <v>91</v>
      </c>
      <c r="E140" s="138" t="s">
        <v>91</v>
      </c>
    </row>
    <row r="141" spans="1:5" ht="11.25" thickBot="1">
      <c r="A141" s="143" t="s">
        <v>133</v>
      </c>
      <c r="B141" s="138" t="s">
        <v>91</v>
      </c>
      <c r="C141" s="138" t="s">
        <v>91</v>
      </c>
      <c r="D141" s="138" t="s">
        <v>91</v>
      </c>
      <c r="E141" s="138" t="s">
        <v>91</v>
      </c>
    </row>
    <row r="142" spans="1:5" ht="11.25" thickBot="1">
      <c r="A142" s="143" t="s">
        <v>134</v>
      </c>
      <c r="B142" s="138" t="s">
        <v>91</v>
      </c>
      <c r="C142" s="138" t="s">
        <v>91</v>
      </c>
      <c r="D142" s="138" t="s">
        <v>91</v>
      </c>
      <c r="E142" s="138" t="s">
        <v>91</v>
      </c>
    </row>
    <row r="143" spans="1:5" ht="11.25" thickBot="1">
      <c r="A143" s="143" t="s">
        <v>135</v>
      </c>
      <c r="B143" s="138" t="s">
        <v>91</v>
      </c>
      <c r="C143" s="138" t="s">
        <v>91</v>
      </c>
      <c r="D143" s="138" t="s">
        <v>91</v>
      </c>
      <c r="E143" s="138" t="s">
        <v>91</v>
      </c>
    </row>
    <row r="144" spans="1:5">
      <c r="A144" s="143" t="s">
        <v>136</v>
      </c>
      <c r="B144" s="138" t="s">
        <v>91</v>
      </c>
      <c r="C144" s="138" t="s">
        <v>91</v>
      </c>
      <c r="D144" s="138" t="s">
        <v>91</v>
      </c>
    </row>
    <row r="146" spans="1:4">
      <c r="A146" s="13" t="s">
        <v>137</v>
      </c>
    </row>
    <row r="147" spans="1:4" ht="11.25" thickBot="1"/>
    <row r="148" spans="1:4" ht="32.25" thickBot="1">
      <c r="A148" s="270"/>
      <c r="B148" s="271" t="s">
        <v>138</v>
      </c>
      <c r="C148" s="271" t="s">
        <v>139</v>
      </c>
      <c r="D148" s="271" t="s">
        <v>140</v>
      </c>
    </row>
    <row r="149" spans="1:4" ht="84.75" thickBot="1">
      <c r="A149" s="131">
        <v>0</v>
      </c>
      <c r="B149" s="133" t="s">
        <v>1446</v>
      </c>
      <c r="C149" s="133" t="s">
        <v>142</v>
      </c>
      <c r="D149" s="133" t="s">
        <v>1447</v>
      </c>
    </row>
    <row r="150" spans="1:4" ht="11.25" thickBot="1">
      <c r="A150" s="126">
        <v>1</v>
      </c>
      <c r="B150" s="127" t="s">
        <v>91</v>
      </c>
      <c r="C150" s="128" t="s">
        <v>91</v>
      </c>
      <c r="D150" s="128" t="s">
        <v>91</v>
      </c>
    </row>
    <row r="151" spans="1:4" ht="11.25" thickBot="1">
      <c r="A151" s="126">
        <v>2</v>
      </c>
      <c r="B151" s="127" t="s">
        <v>91</v>
      </c>
      <c r="C151" s="128" t="s">
        <v>91</v>
      </c>
      <c r="D151" s="128" t="s">
        <v>91</v>
      </c>
    </row>
    <row r="152" spans="1:4" ht="11.25" thickBot="1">
      <c r="A152" s="126">
        <v>3</v>
      </c>
      <c r="B152" s="127" t="s">
        <v>91</v>
      </c>
      <c r="C152" s="128" t="s">
        <v>91</v>
      </c>
      <c r="D152" s="128" t="s">
        <v>91</v>
      </c>
    </row>
    <row r="153" spans="1:4" ht="11.25" thickBot="1">
      <c r="A153" s="126">
        <v>4</v>
      </c>
      <c r="B153" s="127" t="s">
        <v>91</v>
      </c>
      <c r="C153" s="128" t="s">
        <v>91</v>
      </c>
      <c r="D153" s="128" t="s">
        <v>91</v>
      </c>
    </row>
    <row r="154" spans="1:4" ht="11.25" thickBot="1">
      <c r="A154" s="126">
        <v>5</v>
      </c>
      <c r="B154" s="128" t="s">
        <v>91</v>
      </c>
      <c r="C154" s="128" t="s">
        <v>91</v>
      </c>
      <c r="D154" s="128" t="s">
        <v>91</v>
      </c>
    </row>
    <row r="155" spans="1:4" ht="11.25" thickBot="1">
      <c r="A155" s="126">
        <v>6</v>
      </c>
      <c r="B155" s="128" t="s">
        <v>91</v>
      </c>
      <c r="C155" s="128" t="s">
        <v>91</v>
      </c>
      <c r="D155" s="128" t="s">
        <v>91</v>
      </c>
    </row>
    <row r="156" spans="1:4" ht="11.25" thickBot="1">
      <c r="A156" s="126">
        <v>7</v>
      </c>
      <c r="B156" s="128" t="s">
        <v>91</v>
      </c>
      <c r="C156" s="128" t="s">
        <v>91</v>
      </c>
      <c r="D156" s="128" t="s">
        <v>91</v>
      </c>
    </row>
    <row r="157" spans="1:4" ht="11.25" thickBot="1">
      <c r="A157" s="126">
        <v>8</v>
      </c>
      <c r="B157" s="128" t="s">
        <v>91</v>
      </c>
      <c r="C157" s="128" t="s">
        <v>91</v>
      </c>
      <c r="D157" s="128" t="s">
        <v>91</v>
      </c>
    </row>
    <row r="158" spans="1:4" ht="11.25" thickBot="1">
      <c r="A158" s="126">
        <v>9</v>
      </c>
      <c r="B158" s="128" t="s">
        <v>91</v>
      </c>
      <c r="C158" s="128" t="s">
        <v>91</v>
      </c>
      <c r="D158" s="128" t="s">
        <v>91</v>
      </c>
    </row>
    <row r="159" spans="1:4" ht="11.25" thickBot="1">
      <c r="A159" s="126">
        <v>10</v>
      </c>
      <c r="B159" s="128" t="s">
        <v>91</v>
      </c>
      <c r="C159" s="128" t="s">
        <v>91</v>
      </c>
      <c r="D159" s="128" t="s">
        <v>91</v>
      </c>
    </row>
    <row r="160" spans="1:4" ht="11.25" thickBot="1">
      <c r="A160" s="126">
        <v>11</v>
      </c>
      <c r="B160" s="128" t="s">
        <v>91</v>
      </c>
      <c r="C160" s="128" t="s">
        <v>91</v>
      </c>
      <c r="D160" s="128" t="s">
        <v>91</v>
      </c>
    </row>
    <row r="161" spans="1:4" ht="11.25" thickBot="1">
      <c r="A161" s="126">
        <v>12</v>
      </c>
      <c r="B161" s="128" t="s">
        <v>91</v>
      </c>
      <c r="C161" s="128" t="s">
        <v>91</v>
      </c>
      <c r="D161" s="128" t="s">
        <v>91</v>
      </c>
    </row>
    <row r="162" spans="1:4" ht="11.25" thickBot="1">
      <c r="A162" s="126">
        <v>13</v>
      </c>
      <c r="B162" s="128" t="s">
        <v>91</v>
      </c>
      <c r="C162" s="128" t="s">
        <v>91</v>
      </c>
      <c r="D162" s="128" t="s">
        <v>91</v>
      </c>
    </row>
    <row r="163" spans="1:4" ht="11.25" thickBot="1">
      <c r="A163" s="126">
        <v>14</v>
      </c>
      <c r="B163" s="128" t="s">
        <v>91</v>
      </c>
      <c r="C163" s="128" t="s">
        <v>91</v>
      </c>
      <c r="D163" s="128" t="s">
        <v>91</v>
      </c>
    </row>
    <row r="164" spans="1:4" ht="11.25" thickBot="1">
      <c r="A164" s="126">
        <v>15</v>
      </c>
      <c r="B164" s="128" t="s">
        <v>91</v>
      </c>
      <c r="C164" s="128" t="s">
        <v>91</v>
      </c>
      <c r="D164" s="128" t="s">
        <v>91</v>
      </c>
    </row>
    <row r="166" spans="1:4" ht="11.25" thickBot="1"/>
    <row r="167" spans="1:4" ht="21.75" thickBot="1">
      <c r="A167" s="268"/>
      <c r="B167" s="269" t="s">
        <v>128</v>
      </c>
    </row>
    <row r="168" spans="1:4" ht="11.25" thickBot="1">
      <c r="A168" s="137">
        <v>1</v>
      </c>
      <c r="B168" s="138" t="s">
        <v>91</v>
      </c>
    </row>
    <row r="169" spans="1:4" ht="11.25" thickBot="1">
      <c r="A169" s="137">
        <v>2</v>
      </c>
      <c r="B169" s="138" t="s">
        <v>91</v>
      </c>
    </row>
    <row r="170" spans="1:4">
      <c r="A170" s="137">
        <v>3</v>
      </c>
      <c r="B170" s="138" t="s">
        <v>91</v>
      </c>
    </row>
  </sheetData>
  <mergeCells count="1">
    <mergeCell ref="A70:A7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0E55B-DB69-4544-807D-681C1BE5CAFD}">
  <sheetPr>
    <tabColor rgb="FF0070C0"/>
  </sheetPr>
  <dimension ref="A1:H64"/>
  <sheetViews>
    <sheetView workbookViewId="0">
      <selection activeCell="E4" sqref="E4"/>
    </sheetView>
  </sheetViews>
  <sheetFormatPr defaultRowHeight="15"/>
  <cols>
    <col min="1" max="4" width="9.28515625" bestFit="1" customWidth="1"/>
    <col min="5" max="5" width="10.85546875" customWidth="1"/>
    <col min="6" max="7" width="9.7109375" bestFit="1" customWidth="1"/>
    <col min="8" max="8" width="12.140625" customWidth="1"/>
    <col min="9" max="9" width="6" customWidth="1"/>
  </cols>
  <sheetData>
    <row r="1" spans="1:8" s="205" customFormat="1" ht="15.75">
      <c r="A1" s="203" t="s">
        <v>861</v>
      </c>
      <c r="B1" s="204" t="s">
        <v>865</v>
      </c>
    </row>
    <row r="3" spans="1:8">
      <c r="A3" s="13" t="s">
        <v>164</v>
      </c>
      <c r="B3" s="7"/>
      <c r="C3" s="8"/>
      <c r="D3" s="6" t="s">
        <v>144</v>
      </c>
      <c r="E3" s="206">
        <v>37</v>
      </c>
      <c r="F3" s="6"/>
      <c r="G3" s="6" t="s">
        <v>145</v>
      </c>
    </row>
    <row r="4" spans="1:8" ht="18">
      <c r="A4" s="207"/>
      <c r="B4" s="207" t="s">
        <v>146</v>
      </c>
      <c r="C4" s="207" t="s">
        <v>147</v>
      </c>
      <c r="D4" s="207" t="s">
        <v>148</v>
      </c>
      <c r="E4" s="207" t="s">
        <v>149</v>
      </c>
      <c r="F4" s="207" t="s">
        <v>150</v>
      </c>
      <c r="G4" s="207" t="s">
        <v>151</v>
      </c>
      <c r="H4" s="207" t="s">
        <v>152</v>
      </c>
    </row>
    <row r="5" spans="1:8">
      <c r="A5" s="14">
        <v>0</v>
      </c>
      <c r="B5" s="15">
        <v>44937</v>
      </c>
      <c r="C5" s="16">
        <v>17700</v>
      </c>
      <c r="D5" s="16">
        <v>3500</v>
      </c>
      <c r="E5" s="16">
        <v>30</v>
      </c>
      <c r="F5" s="16">
        <f>(E3*D5)/E5</f>
        <v>4316.666666666667</v>
      </c>
      <c r="G5" s="16">
        <f>D5/E5*30.5</f>
        <v>3558.3333333333335</v>
      </c>
      <c r="H5" s="17">
        <f>G5*E3</f>
        <v>131658.33333333334</v>
      </c>
    </row>
    <row r="6" spans="1:8">
      <c r="A6" s="14">
        <v>0</v>
      </c>
      <c r="B6" s="15">
        <v>44969</v>
      </c>
      <c r="C6" s="16">
        <v>22500</v>
      </c>
      <c r="D6" s="16">
        <f>C6-C5</f>
        <v>4800</v>
      </c>
      <c r="E6" s="16">
        <f>B6-B5</f>
        <v>32</v>
      </c>
      <c r="F6" s="16">
        <f>D6*E3/E6</f>
        <v>5550</v>
      </c>
      <c r="G6" s="16">
        <f>D6/E6*30.5</f>
        <v>4575</v>
      </c>
      <c r="H6" s="17">
        <f>G6*E3</f>
        <v>169275</v>
      </c>
    </row>
    <row r="7" spans="1:8">
      <c r="A7" s="18" t="s">
        <v>153</v>
      </c>
      <c r="B7" s="208"/>
      <c r="C7" s="209"/>
      <c r="D7" s="210"/>
      <c r="E7" s="211" t="s">
        <v>91</v>
      </c>
      <c r="F7" s="210"/>
      <c r="G7" s="211"/>
      <c r="H7" s="212" t="s">
        <v>91</v>
      </c>
    </row>
    <row r="8" spans="1:8">
      <c r="A8" s="18">
        <v>1</v>
      </c>
      <c r="B8" s="208">
        <v>2</v>
      </c>
      <c r="C8" s="209"/>
      <c r="D8" s="210">
        <f>C8-C7</f>
        <v>0</v>
      </c>
      <c r="E8" s="211">
        <f>B8-B7</f>
        <v>2</v>
      </c>
      <c r="F8" s="210">
        <f>D8*E3/E8</f>
        <v>0</v>
      </c>
      <c r="G8" s="210">
        <f>D8/E8*30.5</f>
        <v>0</v>
      </c>
      <c r="H8" s="212">
        <f>G8*E3</f>
        <v>0</v>
      </c>
    </row>
    <row r="9" spans="1:8">
      <c r="A9" s="18">
        <v>2</v>
      </c>
      <c r="B9" s="208"/>
      <c r="C9" s="209"/>
      <c r="D9" s="210">
        <f t="shared" ref="D9:D26" si="0">C9-C8</f>
        <v>0</v>
      </c>
      <c r="E9" s="211">
        <f t="shared" ref="E9:E26" si="1">B9-B8</f>
        <v>-2</v>
      </c>
      <c r="F9" s="210">
        <f>D9*E3/E9</f>
        <v>0</v>
      </c>
      <c r="G9" s="210">
        <f t="shared" ref="G9:G26" si="2">D9/E9*30.5</f>
        <v>0</v>
      </c>
      <c r="H9" s="212">
        <f>G9*E3</f>
        <v>0</v>
      </c>
    </row>
    <row r="10" spans="1:8">
      <c r="A10" s="18">
        <v>3</v>
      </c>
      <c r="B10" s="208" t="s">
        <v>91</v>
      </c>
      <c r="C10" s="209" t="s">
        <v>91</v>
      </c>
      <c r="D10" s="210" t="e">
        <f t="shared" si="0"/>
        <v>#VALUE!</v>
      </c>
      <c r="E10" s="211" t="e">
        <f>B10-B9</f>
        <v>#VALUE!</v>
      </c>
      <c r="F10" s="210" t="e">
        <f t="shared" ref="F10" si="3">D10*E5/E10</f>
        <v>#VALUE!</v>
      </c>
      <c r="G10" s="210" t="e">
        <f t="shared" si="2"/>
        <v>#VALUE!</v>
      </c>
      <c r="H10" s="212" t="e">
        <f>G10*E3</f>
        <v>#VALUE!</v>
      </c>
    </row>
    <row r="11" spans="1:8">
      <c r="A11" s="18">
        <v>4</v>
      </c>
      <c r="B11" s="208" t="s">
        <v>91</v>
      </c>
      <c r="C11" s="209" t="s">
        <v>91</v>
      </c>
      <c r="D11" s="210" t="e">
        <f t="shared" si="0"/>
        <v>#VALUE!</v>
      </c>
      <c r="E11" s="211" t="e">
        <f t="shared" si="1"/>
        <v>#VALUE!</v>
      </c>
      <c r="F11" s="210" t="e">
        <f>D11*E5/E11</f>
        <v>#VALUE!</v>
      </c>
      <c r="G11" s="210" t="e">
        <f t="shared" si="2"/>
        <v>#VALUE!</v>
      </c>
      <c r="H11" s="212" t="e">
        <f t="shared" ref="H11" si="4">G11*E6</f>
        <v>#VALUE!</v>
      </c>
    </row>
    <row r="12" spans="1:8">
      <c r="A12" s="18">
        <v>5</v>
      </c>
      <c r="B12" s="208" t="s">
        <v>91</v>
      </c>
      <c r="C12" s="209" t="s">
        <v>91</v>
      </c>
      <c r="D12" s="210" t="e">
        <f t="shared" si="0"/>
        <v>#VALUE!</v>
      </c>
      <c r="E12" s="211" t="e">
        <f t="shared" si="1"/>
        <v>#VALUE!</v>
      </c>
      <c r="F12" s="210" t="e">
        <f>D12*E5/E12</f>
        <v>#VALUE!</v>
      </c>
      <c r="G12" s="210" t="e">
        <f t="shared" si="2"/>
        <v>#VALUE!</v>
      </c>
      <c r="H12" s="212" t="e">
        <f>G12*E3</f>
        <v>#VALUE!</v>
      </c>
    </row>
    <row r="13" spans="1:8">
      <c r="A13" s="18">
        <v>6</v>
      </c>
      <c r="B13" s="208" t="s">
        <v>91</v>
      </c>
      <c r="C13" s="209" t="s">
        <v>91</v>
      </c>
      <c r="D13" s="210" t="e">
        <f t="shared" si="0"/>
        <v>#VALUE!</v>
      </c>
      <c r="E13" s="211" t="e">
        <f t="shared" si="1"/>
        <v>#VALUE!</v>
      </c>
      <c r="F13" s="210" t="e">
        <f>D13*E5/E13</f>
        <v>#VALUE!</v>
      </c>
      <c r="G13" s="210" t="e">
        <f t="shared" si="2"/>
        <v>#VALUE!</v>
      </c>
      <c r="H13" s="212" t="e">
        <f>G13*E3</f>
        <v>#VALUE!</v>
      </c>
    </row>
    <row r="14" spans="1:8">
      <c r="A14" s="18">
        <v>7</v>
      </c>
      <c r="B14" s="208" t="s">
        <v>91</v>
      </c>
      <c r="C14" s="209" t="s">
        <v>91</v>
      </c>
      <c r="D14" s="210" t="e">
        <f t="shared" si="0"/>
        <v>#VALUE!</v>
      </c>
      <c r="E14" s="211" t="e">
        <f t="shared" si="1"/>
        <v>#VALUE!</v>
      </c>
      <c r="F14" s="210" t="e">
        <f>D14*E5/E14</f>
        <v>#VALUE!</v>
      </c>
      <c r="G14" s="210" t="e">
        <f t="shared" si="2"/>
        <v>#VALUE!</v>
      </c>
      <c r="H14" s="212" t="e">
        <f>G14*E3</f>
        <v>#VALUE!</v>
      </c>
    </row>
    <row r="15" spans="1:8">
      <c r="A15" s="18">
        <v>8</v>
      </c>
      <c r="B15" s="208" t="s">
        <v>91</v>
      </c>
      <c r="C15" s="209" t="s">
        <v>91</v>
      </c>
      <c r="D15" s="210" t="e">
        <f t="shared" si="0"/>
        <v>#VALUE!</v>
      </c>
      <c r="E15" s="211" t="e">
        <f t="shared" si="1"/>
        <v>#VALUE!</v>
      </c>
      <c r="F15" s="210" t="e">
        <f>D15*E5/E15</f>
        <v>#VALUE!</v>
      </c>
      <c r="G15" s="210" t="e">
        <f t="shared" si="2"/>
        <v>#VALUE!</v>
      </c>
      <c r="H15" s="212" t="e">
        <f>G15*E3</f>
        <v>#VALUE!</v>
      </c>
    </row>
    <row r="16" spans="1:8">
      <c r="A16" s="18">
        <v>9</v>
      </c>
      <c r="B16" s="208" t="s">
        <v>91</v>
      </c>
      <c r="C16" s="209" t="s">
        <v>91</v>
      </c>
      <c r="D16" s="210" t="e">
        <f t="shared" si="0"/>
        <v>#VALUE!</v>
      </c>
      <c r="E16" s="211" t="e">
        <f t="shared" si="1"/>
        <v>#VALUE!</v>
      </c>
      <c r="F16" s="210" t="e">
        <f>D16*E5/E16</f>
        <v>#VALUE!</v>
      </c>
      <c r="G16" s="210" t="e">
        <f t="shared" si="2"/>
        <v>#VALUE!</v>
      </c>
      <c r="H16" s="212" t="e">
        <f>G16*E3</f>
        <v>#VALUE!</v>
      </c>
    </row>
    <row r="17" spans="1:8">
      <c r="A17" s="18">
        <v>10</v>
      </c>
      <c r="B17" s="208" t="s">
        <v>91</v>
      </c>
      <c r="C17" s="209" t="s">
        <v>91</v>
      </c>
      <c r="D17" s="210" t="e">
        <f t="shared" si="0"/>
        <v>#VALUE!</v>
      </c>
      <c r="E17" s="211" t="e">
        <f t="shared" si="1"/>
        <v>#VALUE!</v>
      </c>
      <c r="F17" s="210" t="e">
        <f>D17*E5/E17</f>
        <v>#VALUE!</v>
      </c>
      <c r="G17" s="210" t="e">
        <f t="shared" si="2"/>
        <v>#VALUE!</v>
      </c>
      <c r="H17" s="212" t="e">
        <f>G17*E3</f>
        <v>#VALUE!</v>
      </c>
    </row>
    <row r="18" spans="1:8">
      <c r="A18" s="18">
        <v>11</v>
      </c>
      <c r="B18" s="208" t="s">
        <v>91</v>
      </c>
      <c r="C18" s="209" t="s">
        <v>91</v>
      </c>
      <c r="D18" s="210" t="e">
        <f t="shared" si="0"/>
        <v>#VALUE!</v>
      </c>
      <c r="E18" s="211" t="e">
        <f t="shared" si="1"/>
        <v>#VALUE!</v>
      </c>
      <c r="F18" s="210" t="e">
        <f>D18*E5/E18</f>
        <v>#VALUE!</v>
      </c>
      <c r="G18" s="210" t="e">
        <f t="shared" si="2"/>
        <v>#VALUE!</v>
      </c>
      <c r="H18" s="212" t="e">
        <f>G18*E3</f>
        <v>#VALUE!</v>
      </c>
    </row>
    <row r="19" spans="1:8">
      <c r="A19" s="18">
        <v>13</v>
      </c>
      <c r="B19" s="208" t="s">
        <v>91</v>
      </c>
      <c r="C19" s="209" t="s">
        <v>91</v>
      </c>
      <c r="D19" s="210" t="e">
        <f t="shared" si="0"/>
        <v>#VALUE!</v>
      </c>
      <c r="E19" s="211" t="e">
        <f t="shared" si="1"/>
        <v>#VALUE!</v>
      </c>
      <c r="F19" s="210" t="e">
        <f>D19*E5/E19</f>
        <v>#VALUE!</v>
      </c>
      <c r="G19" s="210" t="e">
        <f t="shared" si="2"/>
        <v>#VALUE!</v>
      </c>
      <c r="H19" s="212" t="e">
        <f>G19*E3</f>
        <v>#VALUE!</v>
      </c>
    </row>
    <row r="20" spans="1:8">
      <c r="A20" s="18">
        <v>14</v>
      </c>
      <c r="B20" s="208" t="s">
        <v>91</v>
      </c>
      <c r="C20" s="209" t="s">
        <v>91</v>
      </c>
      <c r="D20" s="210" t="e">
        <f t="shared" si="0"/>
        <v>#VALUE!</v>
      </c>
      <c r="E20" s="211" t="e">
        <f t="shared" si="1"/>
        <v>#VALUE!</v>
      </c>
      <c r="F20" s="210" t="e">
        <f>D20*E5/E20</f>
        <v>#VALUE!</v>
      </c>
      <c r="G20" s="210" t="e">
        <f t="shared" si="2"/>
        <v>#VALUE!</v>
      </c>
      <c r="H20" s="212" t="e">
        <f>G20*E3</f>
        <v>#VALUE!</v>
      </c>
    </row>
    <row r="21" spans="1:8">
      <c r="A21" s="18">
        <v>15</v>
      </c>
      <c r="B21" s="208" t="s">
        <v>91</v>
      </c>
      <c r="C21" s="209" t="s">
        <v>91</v>
      </c>
      <c r="D21" s="210" t="e">
        <f t="shared" si="0"/>
        <v>#VALUE!</v>
      </c>
      <c r="E21" s="211" t="e">
        <f t="shared" si="1"/>
        <v>#VALUE!</v>
      </c>
      <c r="F21" s="210" t="e">
        <f>D21*E5/E21</f>
        <v>#VALUE!</v>
      </c>
      <c r="G21" s="210" t="e">
        <f t="shared" si="2"/>
        <v>#VALUE!</v>
      </c>
      <c r="H21" s="212" t="e">
        <f>G21*E3</f>
        <v>#VALUE!</v>
      </c>
    </row>
    <row r="22" spans="1:8">
      <c r="A22" s="18">
        <v>16</v>
      </c>
      <c r="B22" s="208" t="s">
        <v>91</v>
      </c>
      <c r="C22" s="209" t="s">
        <v>91</v>
      </c>
      <c r="D22" s="210" t="e">
        <f t="shared" si="0"/>
        <v>#VALUE!</v>
      </c>
      <c r="E22" s="211" t="e">
        <f t="shared" si="1"/>
        <v>#VALUE!</v>
      </c>
      <c r="F22" s="210" t="e">
        <f>D22*E5/E22</f>
        <v>#VALUE!</v>
      </c>
      <c r="G22" s="210" t="e">
        <f t="shared" si="2"/>
        <v>#VALUE!</v>
      </c>
      <c r="H22" s="212" t="e">
        <f>G22*E3</f>
        <v>#VALUE!</v>
      </c>
    </row>
    <row r="23" spans="1:8">
      <c r="A23" s="18">
        <v>17</v>
      </c>
      <c r="B23" s="208" t="s">
        <v>91</v>
      </c>
      <c r="C23" s="209" t="s">
        <v>91</v>
      </c>
      <c r="D23" s="210" t="e">
        <f t="shared" si="0"/>
        <v>#VALUE!</v>
      </c>
      <c r="E23" s="211" t="e">
        <f t="shared" si="1"/>
        <v>#VALUE!</v>
      </c>
      <c r="F23" s="210" t="e">
        <f>D23*E5/E23</f>
        <v>#VALUE!</v>
      </c>
      <c r="G23" s="210" t="e">
        <f t="shared" si="2"/>
        <v>#VALUE!</v>
      </c>
      <c r="H23" s="212" t="e">
        <f>G23*E3</f>
        <v>#VALUE!</v>
      </c>
    </row>
    <row r="24" spans="1:8">
      <c r="A24" s="18">
        <v>18</v>
      </c>
      <c r="B24" s="208" t="s">
        <v>91</v>
      </c>
      <c r="C24" s="209" t="s">
        <v>91</v>
      </c>
      <c r="D24" s="210" t="e">
        <f t="shared" si="0"/>
        <v>#VALUE!</v>
      </c>
      <c r="E24" s="211" t="e">
        <f t="shared" si="1"/>
        <v>#VALUE!</v>
      </c>
      <c r="F24" s="210" t="e">
        <f>D24*E5/E24</f>
        <v>#VALUE!</v>
      </c>
      <c r="G24" s="210" t="e">
        <f t="shared" si="2"/>
        <v>#VALUE!</v>
      </c>
      <c r="H24" s="212" t="e">
        <f>G24*E3</f>
        <v>#VALUE!</v>
      </c>
    </row>
    <row r="25" spans="1:8">
      <c r="A25" s="18">
        <v>19</v>
      </c>
      <c r="B25" s="208" t="s">
        <v>91</v>
      </c>
      <c r="C25" s="209" t="s">
        <v>91</v>
      </c>
      <c r="D25" s="210" t="e">
        <f t="shared" si="0"/>
        <v>#VALUE!</v>
      </c>
      <c r="E25" s="211" t="e">
        <f t="shared" si="1"/>
        <v>#VALUE!</v>
      </c>
      <c r="F25" s="210" t="e">
        <f>D25*E5/E25</f>
        <v>#VALUE!</v>
      </c>
      <c r="G25" s="210" t="e">
        <f t="shared" si="2"/>
        <v>#VALUE!</v>
      </c>
      <c r="H25" s="212" t="e">
        <f>G25*E3</f>
        <v>#VALUE!</v>
      </c>
    </row>
    <row r="26" spans="1:8">
      <c r="A26" s="18">
        <v>20</v>
      </c>
      <c r="B26" s="208" t="s">
        <v>91</v>
      </c>
      <c r="C26" s="209" t="s">
        <v>91</v>
      </c>
      <c r="D26" s="210" t="e">
        <f t="shared" si="0"/>
        <v>#VALUE!</v>
      </c>
      <c r="E26" s="211" t="e">
        <f t="shared" si="1"/>
        <v>#VALUE!</v>
      </c>
      <c r="F26" s="210" t="e">
        <f>D26*E5/E26</f>
        <v>#VALUE!</v>
      </c>
      <c r="G26" s="210" t="e">
        <f t="shared" si="2"/>
        <v>#VALUE!</v>
      </c>
      <c r="H26" s="212" t="e">
        <f>G26*E3</f>
        <v>#VALUE!</v>
      </c>
    </row>
    <row r="27" spans="1:8">
      <c r="A27" s="18"/>
      <c r="B27" s="208"/>
      <c r="C27" s="209"/>
      <c r="D27" s="210" t="s">
        <v>154</v>
      </c>
      <c r="E27" s="211" t="s">
        <v>154</v>
      </c>
      <c r="F27" s="211"/>
      <c r="G27" s="210"/>
      <c r="H27" s="212"/>
    </row>
    <row r="40" spans="1:8" ht="15.75" thickBot="1">
      <c r="A40" s="13" t="s">
        <v>156</v>
      </c>
      <c r="B40" s="6" t="s">
        <v>155</v>
      </c>
      <c r="C40" s="10"/>
      <c r="D40" s="6"/>
      <c r="E40" s="6" t="s">
        <v>145</v>
      </c>
      <c r="F40" s="6"/>
      <c r="G40" s="6"/>
    </row>
    <row r="41" spans="1:8" ht="21.75" thickBot="1">
      <c r="A41" s="11"/>
      <c r="B41" s="12" t="s">
        <v>156</v>
      </c>
      <c r="C41" s="12" t="s">
        <v>147</v>
      </c>
      <c r="D41" s="12" t="s">
        <v>148</v>
      </c>
      <c r="E41" s="12" t="s">
        <v>157</v>
      </c>
      <c r="F41" s="12" t="s">
        <v>158</v>
      </c>
      <c r="G41" s="12" t="s">
        <v>159</v>
      </c>
      <c r="H41" s="12" t="s">
        <v>160</v>
      </c>
    </row>
    <row r="42" spans="1:8" ht="15.75" thickBot="1">
      <c r="A42" s="24">
        <v>0</v>
      </c>
      <c r="B42" s="25" t="s">
        <v>161</v>
      </c>
      <c r="C42" s="26">
        <v>14500</v>
      </c>
      <c r="D42" s="26">
        <v>12000</v>
      </c>
      <c r="E42" s="27">
        <v>37</v>
      </c>
      <c r="F42" s="28">
        <f>D42*E42</f>
        <v>444000</v>
      </c>
      <c r="G42" s="29">
        <v>40000</v>
      </c>
      <c r="H42" s="28"/>
    </row>
    <row r="43" spans="1:8" ht="15.75" thickBot="1">
      <c r="A43" s="30">
        <v>0</v>
      </c>
      <c r="B43" s="31" t="s">
        <v>162</v>
      </c>
      <c r="C43" s="32">
        <v>34400</v>
      </c>
      <c r="D43" s="32">
        <f>C43-C42</f>
        <v>19900</v>
      </c>
      <c r="E43" s="33">
        <v>37.25</v>
      </c>
      <c r="F43" s="28">
        <f>D43*E43</f>
        <v>741275</v>
      </c>
      <c r="G43" s="34">
        <v>45000</v>
      </c>
      <c r="H43" s="35">
        <f>F43/G43</f>
        <v>16.472777777777779</v>
      </c>
    </row>
    <row r="44" spans="1:8" ht="15.75" thickBot="1">
      <c r="A44" s="36">
        <v>1</v>
      </c>
      <c r="B44" s="37"/>
      <c r="C44" s="37"/>
      <c r="D44" s="38">
        <f>C44-C40</f>
        <v>0</v>
      </c>
      <c r="E44" s="39"/>
      <c r="F44" s="40">
        <f>D44*E44</f>
        <v>0</v>
      </c>
      <c r="G44" s="41"/>
      <c r="H44" s="40" t="e">
        <f>F44/G44</f>
        <v>#DIV/0!</v>
      </c>
    </row>
    <row r="45" spans="1:8" ht="15.75" thickBot="1">
      <c r="A45" s="36">
        <v>2</v>
      </c>
      <c r="B45" s="37"/>
      <c r="C45" s="37"/>
      <c r="D45" s="38">
        <f>C45-C44</f>
        <v>0</v>
      </c>
      <c r="E45" s="39"/>
      <c r="F45" s="40">
        <f t="shared" ref="F45:F63" si="5">D45*E45</f>
        <v>0</v>
      </c>
      <c r="G45" s="41"/>
      <c r="H45" s="40" t="e">
        <f>F45/G45</f>
        <v>#DIV/0!</v>
      </c>
    </row>
    <row r="46" spans="1:8" ht="15.75" thickBot="1">
      <c r="A46" s="36">
        <v>3</v>
      </c>
      <c r="B46" s="37" t="s">
        <v>91</v>
      </c>
      <c r="C46" s="37" t="s">
        <v>91</v>
      </c>
      <c r="D46" s="38" t="e">
        <f>C46-C45</f>
        <v>#VALUE!</v>
      </c>
      <c r="E46" s="39" t="s">
        <v>91</v>
      </c>
      <c r="F46" s="40" t="e">
        <f t="shared" si="5"/>
        <v>#VALUE!</v>
      </c>
      <c r="G46" s="41"/>
      <c r="H46" s="40" t="e">
        <f t="shared" ref="H46:H63" si="6">F46/G46</f>
        <v>#VALUE!</v>
      </c>
    </row>
    <row r="47" spans="1:8" ht="15.75" thickBot="1">
      <c r="A47" s="36">
        <v>4</v>
      </c>
      <c r="B47" s="37" t="s">
        <v>91</v>
      </c>
      <c r="C47" s="37" t="s">
        <v>91</v>
      </c>
      <c r="D47" s="38" t="e">
        <f t="shared" ref="D47:D62" si="7">C47-C46</f>
        <v>#VALUE!</v>
      </c>
      <c r="E47" s="39" t="s">
        <v>91</v>
      </c>
      <c r="F47" s="40" t="e">
        <f t="shared" si="5"/>
        <v>#VALUE!</v>
      </c>
      <c r="G47" s="41"/>
      <c r="H47" s="40" t="e">
        <f t="shared" si="6"/>
        <v>#VALUE!</v>
      </c>
    </row>
    <row r="48" spans="1:8" ht="15.75" thickBot="1">
      <c r="A48" s="36">
        <v>5</v>
      </c>
      <c r="B48" s="37" t="s">
        <v>91</v>
      </c>
      <c r="C48" s="37" t="s">
        <v>91</v>
      </c>
      <c r="D48" s="38" t="e">
        <f t="shared" si="7"/>
        <v>#VALUE!</v>
      </c>
      <c r="E48" s="39" t="s">
        <v>91</v>
      </c>
      <c r="F48" s="40" t="e">
        <f t="shared" si="5"/>
        <v>#VALUE!</v>
      </c>
      <c r="G48" s="41"/>
      <c r="H48" s="40" t="e">
        <f t="shared" si="6"/>
        <v>#VALUE!</v>
      </c>
    </row>
    <row r="49" spans="1:8" ht="15.75" thickBot="1">
      <c r="A49" s="36">
        <v>6</v>
      </c>
      <c r="B49" s="37" t="s">
        <v>91</v>
      </c>
      <c r="C49" s="37" t="s">
        <v>91</v>
      </c>
      <c r="D49" s="38" t="e">
        <f t="shared" si="7"/>
        <v>#VALUE!</v>
      </c>
      <c r="E49" s="39" t="s">
        <v>91</v>
      </c>
      <c r="F49" s="40" t="e">
        <f t="shared" si="5"/>
        <v>#VALUE!</v>
      </c>
      <c r="G49" s="41"/>
      <c r="H49" s="40" t="e">
        <f t="shared" si="6"/>
        <v>#VALUE!</v>
      </c>
    </row>
    <row r="50" spans="1:8" ht="15.75" thickBot="1">
      <c r="A50" s="36">
        <v>7</v>
      </c>
      <c r="B50" s="37" t="s">
        <v>91</v>
      </c>
      <c r="C50" s="37" t="s">
        <v>91</v>
      </c>
      <c r="D50" s="38" t="e">
        <f t="shared" si="7"/>
        <v>#VALUE!</v>
      </c>
      <c r="E50" s="39" t="s">
        <v>91</v>
      </c>
      <c r="F50" s="40" t="e">
        <f t="shared" si="5"/>
        <v>#VALUE!</v>
      </c>
      <c r="G50" s="41"/>
      <c r="H50" s="40" t="e">
        <f t="shared" si="6"/>
        <v>#VALUE!</v>
      </c>
    </row>
    <row r="51" spans="1:8" ht="15.75" thickBot="1">
      <c r="A51" s="36">
        <v>8</v>
      </c>
      <c r="B51" s="37" t="s">
        <v>91</v>
      </c>
      <c r="C51" s="37" t="s">
        <v>91</v>
      </c>
      <c r="D51" s="38" t="e">
        <f t="shared" si="7"/>
        <v>#VALUE!</v>
      </c>
      <c r="E51" s="39" t="s">
        <v>91</v>
      </c>
      <c r="F51" s="40" t="e">
        <f t="shared" si="5"/>
        <v>#VALUE!</v>
      </c>
      <c r="G51" s="41"/>
      <c r="H51" s="40" t="e">
        <f t="shared" si="6"/>
        <v>#VALUE!</v>
      </c>
    </row>
    <row r="52" spans="1:8" ht="15.75" thickBot="1">
      <c r="A52" s="36">
        <v>9</v>
      </c>
      <c r="B52" s="37" t="s">
        <v>91</v>
      </c>
      <c r="C52" s="37" t="s">
        <v>91</v>
      </c>
      <c r="D52" s="38" t="e">
        <f t="shared" si="7"/>
        <v>#VALUE!</v>
      </c>
      <c r="E52" s="39" t="s">
        <v>91</v>
      </c>
      <c r="F52" s="40" t="e">
        <f t="shared" si="5"/>
        <v>#VALUE!</v>
      </c>
      <c r="G52" s="41"/>
      <c r="H52" s="40" t="e">
        <f t="shared" si="6"/>
        <v>#VALUE!</v>
      </c>
    </row>
    <row r="53" spans="1:8" ht="15.75" thickBot="1">
      <c r="A53" s="36">
        <v>10</v>
      </c>
      <c r="B53" s="37" t="s">
        <v>91</v>
      </c>
      <c r="C53" s="37" t="s">
        <v>91</v>
      </c>
      <c r="D53" s="38" t="e">
        <f t="shared" si="7"/>
        <v>#VALUE!</v>
      </c>
      <c r="E53" s="39" t="s">
        <v>91</v>
      </c>
      <c r="F53" s="40" t="e">
        <f t="shared" si="5"/>
        <v>#VALUE!</v>
      </c>
      <c r="G53" s="41"/>
      <c r="H53" s="40" t="e">
        <f t="shared" si="6"/>
        <v>#VALUE!</v>
      </c>
    </row>
    <row r="54" spans="1:8" ht="15.75" thickBot="1">
      <c r="A54" s="36">
        <v>11</v>
      </c>
      <c r="B54" s="37" t="s">
        <v>91</v>
      </c>
      <c r="C54" s="37" t="s">
        <v>91</v>
      </c>
      <c r="D54" s="38" t="e">
        <f t="shared" si="7"/>
        <v>#VALUE!</v>
      </c>
      <c r="E54" s="39" t="s">
        <v>91</v>
      </c>
      <c r="F54" s="40" t="e">
        <f t="shared" si="5"/>
        <v>#VALUE!</v>
      </c>
      <c r="G54" s="41"/>
      <c r="H54" s="40" t="e">
        <f t="shared" si="6"/>
        <v>#VALUE!</v>
      </c>
    </row>
    <row r="55" spans="1:8" ht="15.75" thickBot="1">
      <c r="A55" s="36">
        <v>12</v>
      </c>
      <c r="B55" s="37" t="s">
        <v>91</v>
      </c>
      <c r="C55" s="37" t="s">
        <v>91</v>
      </c>
      <c r="D55" s="38" t="e">
        <f t="shared" si="7"/>
        <v>#VALUE!</v>
      </c>
      <c r="E55" s="39" t="s">
        <v>91</v>
      </c>
      <c r="F55" s="40" t="e">
        <f t="shared" si="5"/>
        <v>#VALUE!</v>
      </c>
      <c r="G55" s="41"/>
      <c r="H55" s="40" t="e">
        <f t="shared" si="6"/>
        <v>#VALUE!</v>
      </c>
    </row>
    <row r="56" spans="1:8" ht="15.75" thickBot="1">
      <c r="A56" s="36">
        <v>13</v>
      </c>
      <c r="B56" s="37" t="s">
        <v>91</v>
      </c>
      <c r="C56" s="37" t="s">
        <v>91</v>
      </c>
      <c r="D56" s="38" t="e">
        <f t="shared" si="7"/>
        <v>#VALUE!</v>
      </c>
      <c r="E56" s="39" t="s">
        <v>91</v>
      </c>
      <c r="F56" s="40" t="e">
        <f t="shared" si="5"/>
        <v>#VALUE!</v>
      </c>
      <c r="G56" s="41"/>
      <c r="H56" s="40" t="e">
        <f t="shared" si="6"/>
        <v>#VALUE!</v>
      </c>
    </row>
    <row r="57" spans="1:8" ht="15.75" thickBot="1">
      <c r="A57" s="36">
        <v>14</v>
      </c>
      <c r="B57" s="37" t="s">
        <v>91</v>
      </c>
      <c r="C57" s="37" t="s">
        <v>91</v>
      </c>
      <c r="D57" s="38" t="e">
        <f t="shared" si="7"/>
        <v>#VALUE!</v>
      </c>
      <c r="E57" s="39" t="s">
        <v>91</v>
      </c>
      <c r="F57" s="40" t="e">
        <f t="shared" si="5"/>
        <v>#VALUE!</v>
      </c>
      <c r="G57" s="41"/>
      <c r="H57" s="40" t="e">
        <f t="shared" si="6"/>
        <v>#VALUE!</v>
      </c>
    </row>
    <row r="58" spans="1:8" ht="15.75" thickBot="1">
      <c r="A58" s="36">
        <v>15</v>
      </c>
      <c r="B58" s="37" t="s">
        <v>91</v>
      </c>
      <c r="C58" s="37" t="s">
        <v>91</v>
      </c>
      <c r="D58" s="38" t="e">
        <f t="shared" si="7"/>
        <v>#VALUE!</v>
      </c>
      <c r="E58" s="39" t="s">
        <v>91</v>
      </c>
      <c r="F58" s="40" t="e">
        <f t="shared" si="5"/>
        <v>#VALUE!</v>
      </c>
      <c r="G58" s="41"/>
      <c r="H58" s="40" t="e">
        <f t="shared" si="6"/>
        <v>#VALUE!</v>
      </c>
    </row>
    <row r="59" spans="1:8" ht="15.75" thickBot="1">
      <c r="A59" s="36">
        <v>16</v>
      </c>
      <c r="B59" s="37" t="s">
        <v>91</v>
      </c>
      <c r="C59" s="37" t="s">
        <v>91</v>
      </c>
      <c r="D59" s="38" t="e">
        <f t="shared" si="7"/>
        <v>#VALUE!</v>
      </c>
      <c r="E59" s="39" t="s">
        <v>91</v>
      </c>
      <c r="F59" s="40" t="e">
        <f t="shared" si="5"/>
        <v>#VALUE!</v>
      </c>
      <c r="G59" s="41"/>
      <c r="H59" s="40" t="e">
        <f t="shared" si="6"/>
        <v>#VALUE!</v>
      </c>
    </row>
    <row r="60" spans="1:8" ht="15.75" thickBot="1">
      <c r="A60" s="36">
        <v>17</v>
      </c>
      <c r="B60" s="37" t="s">
        <v>91</v>
      </c>
      <c r="C60" s="37" t="s">
        <v>91</v>
      </c>
      <c r="D60" s="38" t="e">
        <f t="shared" si="7"/>
        <v>#VALUE!</v>
      </c>
      <c r="E60" s="39" t="s">
        <v>91</v>
      </c>
      <c r="F60" s="40" t="e">
        <f t="shared" si="5"/>
        <v>#VALUE!</v>
      </c>
      <c r="G60" s="41"/>
      <c r="H60" s="40" t="e">
        <f t="shared" si="6"/>
        <v>#VALUE!</v>
      </c>
    </row>
    <row r="61" spans="1:8" ht="15.75" thickBot="1">
      <c r="A61" s="36">
        <v>18</v>
      </c>
      <c r="B61" s="37" t="s">
        <v>91</v>
      </c>
      <c r="C61" s="37" t="s">
        <v>91</v>
      </c>
      <c r="D61" s="38" t="e">
        <f t="shared" si="7"/>
        <v>#VALUE!</v>
      </c>
      <c r="E61" s="39" t="s">
        <v>91</v>
      </c>
      <c r="F61" s="40" t="e">
        <f t="shared" si="5"/>
        <v>#VALUE!</v>
      </c>
      <c r="G61" s="41"/>
      <c r="H61" s="40" t="e">
        <f t="shared" si="6"/>
        <v>#VALUE!</v>
      </c>
    </row>
    <row r="62" spans="1:8" ht="15.75" thickBot="1">
      <c r="A62" s="36">
        <v>19</v>
      </c>
      <c r="B62" s="37" t="s">
        <v>91</v>
      </c>
      <c r="C62" s="37" t="s">
        <v>91</v>
      </c>
      <c r="D62" s="38" t="e">
        <f t="shared" si="7"/>
        <v>#VALUE!</v>
      </c>
      <c r="E62" s="39" t="s">
        <v>91</v>
      </c>
      <c r="F62" s="40" t="e">
        <f t="shared" si="5"/>
        <v>#VALUE!</v>
      </c>
      <c r="G62" s="41"/>
      <c r="H62" s="40" t="e">
        <f t="shared" si="6"/>
        <v>#VALUE!</v>
      </c>
    </row>
    <row r="63" spans="1:8" ht="15.75" thickBot="1">
      <c r="A63" s="36">
        <v>20</v>
      </c>
      <c r="B63" s="37"/>
      <c r="C63" s="37"/>
      <c r="D63" s="38" t="e">
        <f>C63-C62</f>
        <v>#VALUE!</v>
      </c>
      <c r="E63" s="39"/>
      <c r="F63" s="40" t="e">
        <f t="shared" si="5"/>
        <v>#VALUE!</v>
      </c>
      <c r="G63" s="41"/>
      <c r="H63" s="40" t="e">
        <f t="shared" si="6"/>
        <v>#VALUE!</v>
      </c>
    </row>
    <row r="64" spans="1:8">
      <c r="A64" s="36" t="s">
        <v>163</v>
      </c>
      <c r="B64" s="42" t="s">
        <v>91</v>
      </c>
      <c r="C64" s="42" t="s">
        <v>91</v>
      </c>
      <c r="D64" s="38" t="e">
        <f>SUM(D44:D63)</f>
        <v>#VALUE!</v>
      </c>
      <c r="E64" s="43" t="e">
        <f>AVERAGE(E44:E62)</f>
        <v>#DIV/0!</v>
      </c>
      <c r="F64" s="40" t="e">
        <f>AVERAGE(F44:F62)</f>
        <v>#VALUE!</v>
      </c>
      <c r="G64" s="44" t="e">
        <f>AVERAGE(G44:G63)</f>
        <v>#DIV/0!</v>
      </c>
      <c r="H64" s="40" t="e">
        <f>AVERAGE(H45:H63)</f>
        <v>#DIV/0!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D7FEC-D480-42C0-B4F0-AEDD8D96B246}">
  <sheetPr>
    <tabColor rgb="FF0070C0"/>
  </sheetPr>
  <dimension ref="A1:F64"/>
  <sheetViews>
    <sheetView topLeftCell="A4" workbookViewId="0">
      <selection activeCell="A64" sqref="A64"/>
    </sheetView>
  </sheetViews>
  <sheetFormatPr defaultRowHeight="15"/>
  <cols>
    <col min="1" max="1" width="13.85546875" customWidth="1"/>
    <col min="2" max="2" width="26.28515625" customWidth="1"/>
    <col min="3" max="3" width="14.85546875" customWidth="1"/>
    <col min="4" max="4" width="36.85546875" customWidth="1"/>
  </cols>
  <sheetData>
    <row r="1" spans="1:4" s="214" customFormat="1" ht="18">
      <c r="A1" s="213" t="s">
        <v>866</v>
      </c>
      <c r="B1" s="214" t="s">
        <v>867</v>
      </c>
    </row>
    <row r="2" spans="1:4" ht="15.75" thickBot="1">
      <c r="A2" s="215"/>
    </row>
    <row r="3" spans="1:4" s="219" customFormat="1" ht="25.9" customHeight="1" thickBot="1">
      <c r="A3" s="216" t="s">
        <v>889</v>
      </c>
      <c r="B3" s="217" t="s">
        <v>91</v>
      </c>
      <c r="C3" s="218" t="s">
        <v>92</v>
      </c>
      <c r="D3" s="217" t="s">
        <v>91</v>
      </c>
    </row>
    <row r="4" spans="1:4" ht="15.75">
      <c r="A4" s="220"/>
    </row>
    <row r="5" spans="1:4">
      <c r="A5" s="221"/>
    </row>
    <row r="6" spans="1:4" ht="24.75">
      <c r="B6" s="222" t="s">
        <v>868</v>
      </c>
    </row>
    <row r="7" spans="1:4">
      <c r="B7" s="215"/>
    </row>
    <row r="8" spans="1:4">
      <c r="B8" s="223" t="s">
        <v>1448</v>
      </c>
    </row>
    <row r="9" spans="1:4">
      <c r="B9" s="221"/>
    </row>
    <row r="10" spans="1:4">
      <c r="B10" s="221" t="s">
        <v>869</v>
      </c>
    </row>
    <row r="11" spans="1:4">
      <c r="B11" s="224" t="s">
        <v>870</v>
      </c>
    </row>
    <row r="12" spans="1:4">
      <c r="B12" s="224" t="s">
        <v>871</v>
      </c>
    </row>
    <row r="13" spans="1:4">
      <c r="B13" s="224" t="s">
        <v>872</v>
      </c>
    </row>
    <row r="14" spans="1:4">
      <c r="B14" s="221"/>
    </row>
    <row r="15" spans="1:4">
      <c r="B15" s="221" t="s">
        <v>873</v>
      </c>
    </row>
    <row r="16" spans="1:4">
      <c r="B16" s="224" t="s">
        <v>874</v>
      </c>
    </row>
    <row r="17" spans="2:2">
      <c r="B17" s="224" t="s">
        <v>875</v>
      </c>
    </row>
    <row r="18" spans="2:2">
      <c r="B18" s="224" t="s">
        <v>876</v>
      </c>
    </row>
    <row r="19" spans="2:2">
      <c r="B19" s="224" t="s">
        <v>877</v>
      </c>
    </row>
    <row r="20" spans="2:2">
      <c r="B20" s="221"/>
    </row>
    <row r="21" spans="2:2">
      <c r="B21" s="221" t="s">
        <v>878</v>
      </c>
    </row>
    <row r="22" spans="2:2">
      <c r="B22" s="224" t="s">
        <v>879</v>
      </c>
    </row>
    <row r="23" spans="2:2">
      <c r="B23" s="224" t="s">
        <v>880</v>
      </c>
    </row>
    <row r="24" spans="2:2">
      <c r="B24" s="225"/>
    </row>
    <row r="25" spans="2:2">
      <c r="B25" s="223" t="s">
        <v>881</v>
      </c>
    </row>
    <row r="26" spans="2:2">
      <c r="B26" s="223"/>
    </row>
    <row r="27" spans="2:2">
      <c r="B27" s="221" t="s">
        <v>882</v>
      </c>
    </row>
    <row r="28" spans="2:2">
      <c r="B28" s="224" t="s">
        <v>883</v>
      </c>
    </row>
    <row r="29" spans="2:2">
      <c r="B29" s="224" t="s">
        <v>884</v>
      </c>
    </row>
    <row r="30" spans="2:2">
      <c r="B30" s="223"/>
    </row>
    <row r="31" spans="2:2">
      <c r="B31" s="223" t="s">
        <v>885</v>
      </c>
    </row>
    <row r="32" spans="2:2">
      <c r="B32" s="223"/>
    </row>
    <row r="33" spans="1:6">
      <c r="B33" s="221" t="s">
        <v>886</v>
      </c>
    </row>
    <row r="34" spans="1:6">
      <c r="B34" s="224" t="s">
        <v>887</v>
      </c>
    </row>
    <row r="35" spans="1:6" ht="15.75">
      <c r="A35" s="220"/>
    </row>
    <row r="36" spans="1:6" ht="15.75">
      <c r="A36" s="220"/>
    </row>
    <row r="37" spans="1:6">
      <c r="A37" s="203" t="s">
        <v>888</v>
      </c>
    </row>
    <row r="38" spans="1:6" ht="15.75">
      <c r="A38" s="220"/>
    </row>
    <row r="39" spans="1:6" ht="18.75" thickBot="1">
      <c r="A39" s="226"/>
      <c r="B39" s="227" t="s">
        <v>301</v>
      </c>
      <c r="C39" s="227" t="s">
        <v>302</v>
      </c>
      <c r="D39" s="228" t="s">
        <v>303</v>
      </c>
      <c r="E39" s="227" t="s">
        <v>314</v>
      </c>
      <c r="F39" s="227" t="s">
        <v>304</v>
      </c>
    </row>
    <row r="40" spans="1:6" ht="15.75" thickBot="1">
      <c r="A40" s="229"/>
      <c r="B40" s="230" t="s">
        <v>308</v>
      </c>
      <c r="C40" s="230" t="s">
        <v>306</v>
      </c>
      <c r="D40" s="231" t="s">
        <v>57</v>
      </c>
      <c r="E40" s="230" t="s">
        <v>312</v>
      </c>
      <c r="F40" s="230" t="s">
        <v>305</v>
      </c>
    </row>
    <row r="41" spans="1:6" ht="15.75" thickBot="1">
      <c r="A41" s="229"/>
      <c r="B41" s="230" t="s">
        <v>309</v>
      </c>
      <c r="C41" s="230" t="s">
        <v>306</v>
      </c>
      <c r="D41" s="231" t="s">
        <v>311</v>
      </c>
      <c r="E41" s="230"/>
      <c r="F41" s="230" t="s">
        <v>315</v>
      </c>
    </row>
    <row r="42" spans="1:6" ht="18.75" thickBot="1">
      <c r="A42" s="229"/>
      <c r="B42" s="230" t="s">
        <v>310</v>
      </c>
      <c r="C42" s="230" t="s">
        <v>307</v>
      </c>
      <c r="D42" s="231" t="s">
        <v>57</v>
      </c>
      <c r="E42" s="230" t="s">
        <v>313</v>
      </c>
      <c r="F42" s="230" t="s">
        <v>316</v>
      </c>
    </row>
    <row r="43" spans="1:6" ht="15.75" thickBot="1">
      <c r="A43" s="232">
        <v>1</v>
      </c>
      <c r="B43" s="233"/>
      <c r="C43" s="233" t="s">
        <v>91</v>
      </c>
      <c r="D43" s="234"/>
      <c r="E43" s="233"/>
      <c r="F43" s="233"/>
    </row>
    <row r="44" spans="1:6" ht="15.75" thickBot="1">
      <c r="A44" s="232">
        <v>2</v>
      </c>
      <c r="B44" s="233" t="s">
        <v>91</v>
      </c>
      <c r="C44" s="233" t="s">
        <v>91</v>
      </c>
      <c r="D44" s="234"/>
      <c r="E44" s="233"/>
      <c r="F44" s="233"/>
    </row>
    <row r="45" spans="1:6" ht="15.75" thickBot="1">
      <c r="A45" s="232">
        <v>3</v>
      </c>
      <c r="B45" s="233" t="s">
        <v>91</v>
      </c>
      <c r="C45" s="233" t="s">
        <v>91</v>
      </c>
      <c r="D45" s="234"/>
      <c r="E45" s="233"/>
      <c r="F45" s="233"/>
    </row>
    <row r="46" spans="1:6" ht="15.75" thickBot="1">
      <c r="A46" s="232">
        <v>4</v>
      </c>
      <c r="B46" s="233" t="s">
        <v>91</v>
      </c>
      <c r="C46" s="233" t="s">
        <v>91</v>
      </c>
      <c r="D46" s="234"/>
      <c r="E46" s="233"/>
      <c r="F46" s="233"/>
    </row>
    <row r="47" spans="1:6" ht="15.75" thickBot="1">
      <c r="A47" s="232">
        <v>5</v>
      </c>
      <c r="B47" s="233" t="s">
        <v>91</v>
      </c>
      <c r="C47" s="233" t="s">
        <v>91</v>
      </c>
      <c r="D47" s="234"/>
      <c r="E47" s="233"/>
      <c r="F47" s="233"/>
    </row>
    <row r="48" spans="1:6" ht="15.75" thickBot="1">
      <c r="A48" s="232">
        <v>6</v>
      </c>
      <c r="B48" s="233" t="s">
        <v>91</v>
      </c>
      <c r="C48" s="233" t="s">
        <v>91</v>
      </c>
      <c r="D48" s="234"/>
      <c r="E48" s="233"/>
      <c r="F48" s="233"/>
    </row>
    <row r="49" spans="1:6" ht="15.75" thickBot="1">
      <c r="A49" s="232">
        <v>7</v>
      </c>
      <c r="B49" s="233" t="s">
        <v>91</v>
      </c>
      <c r="C49" s="233" t="s">
        <v>91</v>
      </c>
      <c r="D49" s="234"/>
      <c r="E49" s="233"/>
      <c r="F49" s="233"/>
    </row>
    <row r="50" spans="1:6" ht="15.75" thickBot="1">
      <c r="A50" s="232">
        <v>8</v>
      </c>
      <c r="B50" s="233" t="s">
        <v>91</v>
      </c>
      <c r="C50" s="233" t="s">
        <v>91</v>
      </c>
      <c r="D50" s="234"/>
      <c r="E50" s="233"/>
      <c r="F50" s="233"/>
    </row>
    <row r="51" spans="1:6" ht="15.75" thickBot="1">
      <c r="A51" s="232">
        <v>9</v>
      </c>
      <c r="B51" s="233" t="s">
        <v>91</v>
      </c>
      <c r="C51" s="233" t="s">
        <v>91</v>
      </c>
      <c r="D51" s="234"/>
      <c r="E51" s="233"/>
      <c r="F51" s="233"/>
    </row>
    <row r="52" spans="1:6" ht="15.75" thickBot="1">
      <c r="A52" s="232">
        <v>10</v>
      </c>
      <c r="B52" s="233" t="s">
        <v>91</v>
      </c>
      <c r="C52" s="233" t="s">
        <v>91</v>
      </c>
      <c r="D52" s="234"/>
      <c r="E52" s="233"/>
      <c r="F52" s="233"/>
    </row>
    <row r="53" spans="1:6" ht="15.75" thickBot="1">
      <c r="A53" s="232">
        <v>11</v>
      </c>
      <c r="B53" s="233" t="s">
        <v>91</v>
      </c>
      <c r="C53" s="233" t="s">
        <v>91</v>
      </c>
      <c r="D53" s="234"/>
      <c r="E53" s="233"/>
      <c r="F53" s="233"/>
    </row>
    <row r="54" spans="1:6" ht="15.75" thickBot="1">
      <c r="A54" s="232">
        <v>12</v>
      </c>
      <c r="B54" s="233" t="s">
        <v>91</v>
      </c>
      <c r="C54" s="233" t="s">
        <v>91</v>
      </c>
      <c r="D54" s="234"/>
      <c r="E54" s="233"/>
      <c r="F54" s="233"/>
    </row>
    <row r="55" spans="1:6" ht="15.75" thickBot="1">
      <c r="A55" s="232">
        <v>13</v>
      </c>
      <c r="B55" s="233" t="s">
        <v>91</v>
      </c>
      <c r="C55" s="233" t="s">
        <v>91</v>
      </c>
      <c r="D55" s="234"/>
      <c r="E55" s="233"/>
      <c r="F55" s="233"/>
    </row>
    <row r="56" spans="1:6" ht="15.75" thickBot="1">
      <c r="A56" s="232">
        <v>14</v>
      </c>
      <c r="B56" s="233" t="s">
        <v>91</v>
      </c>
      <c r="C56" s="233" t="s">
        <v>91</v>
      </c>
      <c r="D56" s="234"/>
      <c r="E56" s="233"/>
      <c r="F56" s="233"/>
    </row>
    <row r="57" spans="1:6" ht="15.75" thickBot="1">
      <c r="A57" s="232">
        <v>15</v>
      </c>
      <c r="B57" s="233" t="s">
        <v>91</v>
      </c>
      <c r="C57" s="233" t="s">
        <v>91</v>
      </c>
      <c r="D57" s="234"/>
      <c r="E57" s="233"/>
      <c r="F57" s="233"/>
    </row>
    <row r="58" spans="1:6" ht="15.75" thickBot="1">
      <c r="A58" s="232">
        <v>16</v>
      </c>
      <c r="B58" s="233" t="s">
        <v>91</v>
      </c>
      <c r="C58" s="233" t="s">
        <v>91</v>
      </c>
      <c r="D58" s="234"/>
      <c r="E58" s="233"/>
      <c r="F58" s="233"/>
    </row>
    <row r="59" spans="1:6" ht="15.75" thickBot="1">
      <c r="A59" s="232">
        <v>17</v>
      </c>
      <c r="B59" s="233" t="s">
        <v>91</v>
      </c>
      <c r="C59" s="233" t="s">
        <v>91</v>
      </c>
      <c r="D59" s="234"/>
      <c r="E59" s="233"/>
      <c r="F59" s="233"/>
    </row>
    <row r="60" spans="1:6" ht="15.75" thickBot="1">
      <c r="A60" s="232">
        <v>18</v>
      </c>
      <c r="B60" s="233" t="s">
        <v>91</v>
      </c>
      <c r="C60" s="233" t="s">
        <v>91</v>
      </c>
      <c r="D60" s="234"/>
      <c r="E60" s="233"/>
      <c r="F60" s="233"/>
    </row>
    <row r="61" spans="1:6" ht="15.75" thickBot="1">
      <c r="A61" s="232">
        <v>19</v>
      </c>
      <c r="B61" s="233" t="s">
        <v>91</v>
      </c>
      <c r="C61" s="233" t="s">
        <v>91</v>
      </c>
      <c r="D61" s="234"/>
      <c r="E61" s="233"/>
      <c r="F61" s="233"/>
    </row>
    <row r="62" spans="1:6" ht="15.75" thickBot="1">
      <c r="A62" s="232">
        <v>20</v>
      </c>
      <c r="B62" s="233" t="s">
        <v>91</v>
      </c>
      <c r="C62" s="233" t="s">
        <v>91</v>
      </c>
      <c r="D62" s="234"/>
      <c r="E62" s="233"/>
      <c r="F62" s="233"/>
    </row>
    <row r="63" spans="1:6" ht="15.75">
      <c r="A63" s="220"/>
    </row>
    <row r="64" spans="1:6">
      <c r="A64" s="100"/>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7484C-5F78-47EE-BC16-EE6991D578FE}">
  <sheetPr>
    <tabColor rgb="FF0070C0"/>
  </sheetPr>
  <dimension ref="A1:B92"/>
  <sheetViews>
    <sheetView topLeftCell="A25" workbookViewId="0">
      <selection activeCell="B91" sqref="B91"/>
    </sheetView>
  </sheetViews>
  <sheetFormatPr defaultRowHeight="15"/>
  <cols>
    <col min="1" max="1" width="20.28515625" customWidth="1"/>
    <col min="2" max="2" width="79.7109375" customWidth="1"/>
  </cols>
  <sheetData>
    <row r="1" spans="1:2" ht="19.5">
      <c r="A1" s="214" t="s">
        <v>890</v>
      </c>
    </row>
    <row r="2" spans="1:2" ht="15.75" thickBot="1"/>
    <row r="3" spans="1:2" ht="15.75" thickBot="1">
      <c r="A3" s="235"/>
      <c r="B3" s="236" t="s">
        <v>0</v>
      </c>
    </row>
    <row r="4" spans="1:2" ht="15.75" thickBot="1">
      <c r="A4" s="237" t="s">
        <v>1449</v>
      </c>
      <c r="B4" s="238" t="s">
        <v>891</v>
      </c>
    </row>
    <row r="5" spans="1:2" ht="15.75" thickBot="1">
      <c r="A5" s="237" t="s">
        <v>240</v>
      </c>
      <c r="B5" s="238" t="s">
        <v>891</v>
      </c>
    </row>
    <row r="6" spans="1:2" ht="15.75" thickBot="1">
      <c r="A6" s="237" t="s">
        <v>146</v>
      </c>
      <c r="B6" s="238" t="s">
        <v>891</v>
      </c>
    </row>
    <row r="7" spans="1:2">
      <c r="A7" s="367" t="s">
        <v>892</v>
      </c>
      <c r="B7" s="369" t="s">
        <v>1450</v>
      </c>
    </row>
    <row r="8" spans="1:2" ht="34.15" customHeight="1" thickBot="1">
      <c r="A8" s="368"/>
      <c r="B8" s="370"/>
    </row>
    <row r="9" spans="1:2">
      <c r="A9" s="114"/>
    </row>
    <row r="10" spans="1:2" ht="15.75" thickBot="1">
      <c r="A10" s="239" t="s">
        <v>893</v>
      </c>
    </row>
    <row r="11" spans="1:2" ht="16.5" customHeight="1" thickBot="1">
      <c r="A11" s="240"/>
      <c r="B11" s="241" t="s">
        <v>894</v>
      </c>
    </row>
    <row r="12" spans="1:2" ht="15.75" thickBot="1">
      <c r="A12" s="242" t="s">
        <v>895</v>
      </c>
      <c r="B12" s="243" t="s">
        <v>896</v>
      </c>
    </row>
    <row r="13" spans="1:2" ht="15.75" thickBot="1">
      <c r="A13" s="244" t="s">
        <v>897</v>
      </c>
      <c r="B13" s="245" t="s">
        <v>91</v>
      </c>
    </row>
    <row r="14" spans="1:2" ht="15.75" thickBot="1">
      <c r="A14" s="244" t="s">
        <v>898</v>
      </c>
      <c r="B14" s="245" t="s">
        <v>91</v>
      </c>
    </row>
    <row r="15" spans="1:2" ht="15.75" thickBot="1">
      <c r="A15" s="244" t="s">
        <v>899</v>
      </c>
      <c r="B15" s="245" t="s">
        <v>91</v>
      </c>
    </row>
    <row r="16" spans="1:2" ht="15.75" thickBot="1">
      <c r="A16" s="244" t="s">
        <v>900</v>
      </c>
      <c r="B16" s="245" t="s">
        <v>91</v>
      </c>
    </row>
    <row r="17" spans="1:2" ht="15.75" thickBot="1">
      <c r="A17" s="244" t="s">
        <v>901</v>
      </c>
      <c r="B17" s="245" t="s">
        <v>91</v>
      </c>
    </row>
    <row r="18" spans="1:2" ht="15.75" thickBot="1">
      <c r="A18" s="244" t="s">
        <v>902</v>
      </c>
      <c r="B18" s="245" t="s">
        <v>91</v>
      </c>
    </row>
    <row r="19" spans="1:2" ht="15.75" thickBot="1">
      <c r="A19" s="244" t="s">
        <v>903</v>
      </c>
      <c r="B19" s="245" t="s">
        <v>91</v>
      </c>
    </row>
    <row r="20" spans="1:2" ht="28.9" customHeight="1" thickBot="1">
      <c r="A20" s="246" t="s">
        <v>904</v>
      </c>
      <c r="B20" s="247" t="s">
        <v>91</v>
      </c>
    </row>
    <row r="21" spans="1:2" ht="22.15" customHeight="1" thickBot="1">
      <c r="A21" s="246" t="s">
        <v>905</v>
      </c>
      <c r="B21" s="247" t="s">
        <v>91</v>
      </c>
    </row>
    <row r="22" spans="1:2" ht="25.9" customHeight="1" thickBot="1">
      <c r="A22" s="246" t="s">
        <v>906</v>
      </c>
      <c r="B22" s="247" t="s">
        <v>91</v>
      </c>
    </row>
    <row r="23" spans="1:2" ht="22.5" customHeight="1" thickBot="1">
      <c r="A23" s="246" t="s">
        <v>907</v>
      </c>
      <c r="B23" s="247" t="s">
        <v>91</v>
      </c>
    </row>
    <row r="24" spans="1:2" ht="19.149999999999999" customHeight="1" thickBot="1">
      <c r="A24" s="246" t="s">
        <v>908</v>
      </c>
      <c r="B24" s="247" t="s">
        <v>91</v>
      </c>
    </row>
    <row r="25" spans="1:2">
      <c r="A25" s="239"/>
    </row>
    <row r="26" spans="1:2" ht="15.75" thickBot="1">
      <c r="A26" s="239" t="s">
        <v>1451</v>
      </c>
    </row>
    <row r="27" spans="1:2" ht="15.75" thickBot="1">
      <c r="A27" s="240"/>
      <c r="B27" s="241"/>
    </row>
    <row r="28" spans="1:2">
      <c r="A28" s="371"/>
      <c r="B28" s="373" t="s">
        <v>91</v>
      </c>
    </row>
    <row r="29" spans="1:2" ht="15.75" thickBot="1">
      <c r="A29" s="372"/>
      <c r="B29" s="374"/>
    </row>
    <row r="30" spans="1:2">
      <c r="A30" s="371"/>
      <c r="B30" s="373" t="s">
        <v>91</v>
      </c>
    </row>
    <row r="31" spans="1:2" ht="15.75" thickBot="1">
      <c r="A31" s="372"/>
      <c r="B31" s="374"/>
    </row>
    <row r="32" spans="1:2">
      <c r="A32" s="371"/>
      <c r="B32" s="373" t="s">
        <v>91</v>
      </c>
    </row>
    <row r="33" spans="1:2" ht="15.75" thickBot="1">
      <c r="A33" s="372"/>
      <c r="B33" s="374"/>
    </row>
    <row r="34" spans="1:2">
      <c r="A34" s="371"/>
      <c r="B34" s="373" t="s">
        <v>91</v>
      </c>
    </row>
    <row r="35" spans="1:2" ht="15.75" thickBot="1">
      <c r="A35" s="372"/>
      <c r="B35" s="374"/>
    </row>
    <row r="36" spans="1:2">
      <c r="A36" s="371"/>
      <c r="B36" s="373" t="s">
        <v>91</v>
      </c>
    </row>
    <row r="37" spans="1:2" ht="15.75" thickBot="1">
      <c r="A37" s="375"/>
      <c r="B37" s="376"/>
    </row>
    <row r="38" spans="1:2">
      <c r="A38" s="239"/>
    </row>
    <row r="39" spans="1:2">
      <c r="B39" s="248" t="s">
        <v>1452</v>
      </c>
    </row>
    <row r="41" spans="1:2">
      <c r="B41" s="249" t="s">
        <v>909</v>
      </c>
    </row>
    <row r="42" spans="1:2">
      <c r="B42" s="250" t="s">
        <v>1453</v>
      </c>
    </row>
    <row r="43" spans="1:2">
      <c r="B43" s="250" t="s">
        <v>910</v>
      </c>
    </row>
    <row r="44" spans="1:2" ht="24">
      <c r="B44" s="250" t="s">
        <v>911</v>
      </c>
    </row>
    <row r="45" spans="1:2">
      <c r="B45" s="250" t="s">
        <v>1454</v>
      </c>
    </row>
    <row r="46" spans="1:2">
      <c r="B46" s="250" t="s">
        <v>912</v>
      </c>
    </row>
    <row r="47" spans="1:2">
      <c r="B47" s="249"/>
    </row>
    <row r="48" spans="1:2">
      <c r="B48" s="249" t="s">
        <v>913</v>
      </c>
    </row>
    <row r="49" spans="2:2" ht="23.25">
      <c r="B49" s="250" t="s">
        <v>914</v>
      </c>
    </row>
    <row r="50" spans="2:2" ht="23.25">
      <c r="B50" s="250" t="s">
        <v>1455</v>
      </c>
    </row>
    <row r="51" spans="2:2" ht="23.25">
      <c r="B51" s="250" t="s">
        <v>915</v>
      </c>
    </row>
    <row r="52" spans="2:2">
      <c r="B52" s="250" t="s">
        <v>916</v>
      </c>
    </row>
    <row r="53" spans="2:2">
      <c r="B53" s="249"/>
    </row>
    <row r="54" spans="2:2">
      <c r="B54" s="249" t="s">
        <v>917</v>
      </c>
    </row>
    <row r="55" spans="2:2" ht="24">
      <c r="B55" s="250" t="s">
        <v>1456</v>
      </c>
    </row>
    <row r="56" spans="2:2" ht="24">
      <c r="B56" s="250" t="s">
        <v>918</v>
      </c>
    </row>
    <row r="57" spans="2:2" ht="24">
      <c r="B57" s="250" t="s">
        <v>1457</v>
      </c>
    </row>
    <row r="58" spans="2:2" ht="23.25">
      <c r="B58" s="250" t="s">
        <v>1458</v>
      </c>
    </row>
    <row r="59" spans="2:2" ht="24">
      <c r="B59" s="250" t="s">
        <v>1459</v>
      </c>
    </row>
    <row r="60" spans="2:2" ht="23.25">
      <c r="B60" s="250" t="s">
        <v>1460</v>
      </c>
    </row>
    <row r="61" spans="2:2">
      <c r="B61" s="249"/>
    </row>
    <row r="62" spans="2:2">
      <c r="B62" s="249" t="s">
        <v>919</v>
      </c>
    </row>
    <row r="63" spans="2:2">
      <c r="B63" s="251" t="s">
        <v>920</v>
      </c>
    </row>
    <row r="64" spans="2:2">
      <c r="B64" s="251" t="s">
        <v>921</v>
      </c>
    </row>
    <row r="65" spans="2:2">
      <c r="B65" s="251" t="s">
        <v>922</v>
      </c>
    </row>
    <row r="66" spans="2:2">
      <c r="B66" s="251" t="s">
        <v>923</v>
      </c>
    </row>
    <row r="67" spans="2:2">
      <c r="B67" s="251" t="s">
        <v>924</v>
      </c>
    </row>
    <row r="68" spans="2:2">
      <c r="B68" s="251" t="s">
        <v>925</v>
      </c>
    </row>
    <row r="69" spans="2:2">
      <c r="B69" s="252"/>
    </row>
    <row r="70" spans="2:2">
      <c r="B70" s="249" t="s">
        <v>926</v>
      </c>
    </row>
    <row r="71" spans="2:2">
      <c r="B71" s="251" t="s">
        <v>927</v>
      </c>
    </row>
    <row r="72" spans="2:2">
      <c r="B72" s="251" t="s">
        <v>1461</v>
      </c>
    </row>
    <row r="73" spans="2:2">
      <c r="B73" s="249"/>
    </row>
    <row r="74" spans="2:2">
      <c r="B74" s="249" t="s">
        <v>929</v>
      </c>
    </row>
    <row r="75" spans="2:2">
      <c r="B75" s="251" t="s">
        <v>928</v>
      </c>
    </row>
    <row r="76" spans="2:2">
      <c r="B76" s="251" t="s">
        <v>930</v>
      </c>
    </row>
    <row r="77" spans="2:2">
      <c r="B77" s="249"/>
    </row>
    <row r="78" spans="2:2">
      <c r="B78" s="249" t="s">
        <v>931</v>
      </c>
    </row>
    <row r="79" spans="2:2">
      <c r="B79" s="251" t="s">
        <v>1461</v>
      </c>
    </row>
    <row r="80" spans="2:2">
      <c r="B80" s="251" t="s">
        <v>932</v>
      </c>
    </row>
    <row r="81" spans="1:2">
      <c r="B81" s="249"/>
    </row>
    <row r="82" spans="1:2">
      <c r="B82" s="249" t="s">
        <v>933</v>
      </c>
    </row>
    <row r="83" spans="1:2">
      <c r="B83" s="251" t="s">
        <v>934</v>
      </c>
    </row>
    <row r="84" spans="1:2">
      <c r="B84" s="251" t="s">
        <v>1462</v>
      </c>
    </row>
    <row r="85" spans="1:2">
      <c r="B85" s="249"/>
    </row>
    <row r="86" spans="1:2">
      <c r="B86" s="249" t="s">
        <v>935</v>
      </c>
    </row>
    <row r="87" spans="1:2">
      <c r="B87" s="251" t="s">
        <v>936</v>
      </c>
    </row>
    <row r="88" spans="1:2">
      <c r="B88" s="251" t="s">
        <v>937</v>
      </c>
    </row>
    <row r="89" spans="1:2">
      <c r="B89" s="251" t="s">
        <v>938</v>
      </c>
    </row>
    <row r="90" spans="1:2">
      <c r="B90" s="251" t="s">
        <v>939</v>
      </c>
    </row>
    <row r="91" spans="1:2">
      <c r="B91" s="251" t="s">
        <v>940</v>
      </c>
    </row>
    <row r="92" spans="1:2">
      <c r="A92" s="203"/>
    </row>
  </sheetData>
  <mergeCells count="12">
    <mergeCell ref="A32:A33"/>
    <mergeCell ref="B32:B33"/>
    <mergeCell ref="A34:A35"/>
    <mergeCell ref="B34:B35"/>
    <mergeCell ref="A36:A37"/>
    <mergeCell ref="B36:B37"/>
    <mergeCell ref="A7:A8"/>
    <mergeCell ref="B7:B8"/>
    <mergeCell ref="A28:A29"/>
    <mergeCell ref="B28:B29"/>
    <mergeCell ref="A30:A31"/>
    <mergeCell ref="B30:B3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0D5E9-8F68-488C-9ACF-9435E429F206}">
  <sheetPr>
    <tabColor rgb="FF0070C0"/>
  </sheetPr>
  <dimension ref="A1:N52"/>
  <sheetViews>
    <sheetView topLeftCell="A7" workbookViewId="0">
      <selection activeCell="K21" sqref="K21:N21"/>
    </sheetView>
  </sheetViews>
  <sheetFormatPr defaultRowHeight="15"/>
  <cols>
    <col min="1" max="1" width="5" customWidth="1"/>
    <col min="2" max="2" width="9.42578125" bestFit="1" customWidth="1"/>
    <col min="3" max="3" width="10.5703125" bestFit="1" customWidth="1"/>
    <col min="4" max="4" width="9.42578125" bestFit="1" customWidth="1"/>
    <col min="5" max="5" width="10.7109375" customWidth="1"/>
    <col min="6" max="7" width="9.7109375" bestFit="1" customWidth="1"/>
    <col min="8" max="8" width="12.28515625" customWidth="1"/>
    <col min="9" max="9" width="9.7109375" customWidth="1"/>
    <col min="11" max="11" width="27.42578125" customWidth="1"/>
    <col min="12" max="13" width="9.28515625" bestFit="1" customWidth="1"/>
    <col min="14" max="14" width="9.42578125" bestFit="1" customWidth="1"/>
  </cols>
  <sheetData>
    <row r="1" spans="1:14">
      <c r="A1" s="13" t="s">
        <v>164</v>
      </c>
      <c r="B1" s="7"/>
      <c r="C1" s="8"/>
      <c r="D1" s="6"/>
      <c r="E1" s="75"/>
      <c r="F1" s="6"/>
      <c r="G1" s="6"/>
      <c r="K1" s="13" t="s">
        <v>291</v>
      </c>
    </row>
    <row r="2" spans="1:14" ht="18">
      <c r="A2" s="207"/>
      <c r="B2" s="207" t="s">
        <v>146</v>
      </c>
      <c r="C2" s="207" t="s">
        <v>181</v>
      </c>
      <c r="D2" s="207" t="s">
        <v>182</v>
      </c>
      <c r="E2" s="207" t="s">
        <v>149</v>
      </c>
      <c r="F2" s="207" t="s">
        <v>215</v>
      </c>
      <c r="G2" s="207" t="s">
        <v>150</v>
      </c>
      <c r="H2" s="207" t="s">
        <v>183</v>
      </c>
      <c r="I2" s="207" t="s">
        <v>152</v>
      </c>
      <c r="K2" s="284" t="s">
        <v>165</v>
      </c>
      <c r="L2" s="284" t="s">
        <v>166</v>
      </c>
      <c r="M2" s="284" t="s">
        <v>276</v>
      </c>
      <c r="N2" s="284" t="s">
        <v>168</v>
      </c>
    </row>
    <row r="3" spans="1:14">
      <c r="A3" s="14">
        <v>0</v>
      </c>
      <c r="B3" s="15">
        <v>40554</v>
      </c>
      <c r="C3" s="16">
        <v>35000</v>
      </c>
      <c r="D3" s="16">
        <v>10000</v>
      </c>
      <c r="E3" s="16">
        <v>30</v>
      </c>
      <c r="F3" s="16">
        <v>2</v>
      </c>
      <c r="G3" s="16">
        <f>D3*F3/E3</f>
        <v>666.66666666666663</v>
      </c>
      <c r="H3" s="16">
        <f>D3/E3*30</f>
        <v>10000</v>
      </c>
      <c r="I3" s="17">
        <f>F3*H3</f>
        <v>20000</v>
      </c>
      <c r="K3" s="49" t="s">
        <v>172</v>
      </c>
      <c r="L3" s="47">
        <v>355</v>
      </c>
      <c r="M3" s="48"/>
      <c r="N3" s="48"/>
    </row>
    <row r="4" spans="1:14">
      <c r="A4" s="14">
        <v>0</v>
      </c>
      <c r="B4" s="15">
        <v>40586</v>
      </c>
      <c r="C4" s="16">
        <v>75000</v>
      </c>
      <c r="D4" s="16">
        <f>C4-C3</f>
        <v>40000</v>
      </c>
      <c r="E4" s="16">
        <f>B4-B3</f>
        <v>32</v>
      </c>
      <c r="F4" s="16">
        <v>2</v>
      </c>
      <c r="G4" s="16">
        <f>D4*F4/E4</f>
        <v>2500</v>
      </c>
      <c r="H4" s="16">
        <f>D4/E4*30</f>
        <v>37500</v>
      </c>
      <c r="I4" s="17">
        <f>F4*H4</f>
        <v>75000</v>
      </c>
      <c r="K4" s="49" t="s">
        <v>277</v>
      </c>
      <c r="L4" s="47">
        <v>12</v>
      </c>
      <c r="M4" s="48"/>
      <c r="N4" s="48"/>
    </row>
    <row r="5" spans="1:14" ht="18">
      <c r="A5" s="18" t="s">
        <v>153</v>
      </c>
      <c r="B5" s="19"/>
      <c r="C5" s="20"/>
      <c r="D5" s="21"/>
      <c r="E5" s="22" t="s">
        <v>91</v>
      </c>
      <c r="F5" s="21"/>
      <c r="G5" s="21"/>
      <c r="H5" s="22"/>
      <c r="I5" s="23" t="s">
        <v>91</v>
      </c>
      <c r="K5" s="49" t="s">
        <v>278</v>
      </c>
      <c r="L5" s="47">
        <v>50</v>
      </c>
      <c r="M5" s="48"/>
      <c r="N5" s="48"/>
    </row>
    <row r="6" spans="1:14">
      <c r="A6" s="18">
        <v>1</v>
      </c>
      <c r="B6" s="162"/>
      <c r="C6" s="20"/>
      <c r="D6" s="21">
        <f>C6-C5</f>
        <v>0</v>
      </c>
      <c r="E6" s="22">
        <f>B6-B5</f>
        <v>0</v>
      </c>
      <c r="F6" s="57">
        <v>2</v>
      </c>
      <c r="G6" s="21" t="e">
        <f>D6*F6/E6</f>
        <v>#DIV/0!</v>
      </c>
      <c r="H6" s="21" t="e">
        <f>D6/E6*30</f>
        <v>#DIV/0!</v>
      </c>
      <c r="I6" s="23" t="e">
        <f>H6*F6</f>
        <v>#DIV/0!</v>
      </c>
      <c r="K6" s="49" t="s">
        <v>279</v>
      </c>
      <c r="L6" s="47">
        <v>2</v>
      </c>
      <c r="M6" s="48"/>
      <c r="N6" s="48"/>
    </row>
    <row r="7" spans="1:14">
      <c r="A7" s="18">
        <v>2</v>
      </c>
      <c r="B7" s="19"/>
      <c r="C7" s="20"/>
      <c r="D7" s="21">
        <f t="shared" ref="D7:D24" si="0">C7-C6</f>
        <v>0</v>
      </c>
      <c r="E7" s="22">
        <f t="shared" ref="E7:E24" si="1">B7-B6</f>
        <v>0</v>
      </c>
      <c r="F7" s="57">
        <v>2</v>
      </c>
      <c r="G7" s="21" t="e">
        <f t="shared" ref="G7:G24" si="2">D7*F7/E7</f>
        <v>#DIV/0!</v>
      </c>
      <c r="H7" s="21" t="e">
        <f t="shared" ref="H7:H24" si="3">D7/E7*30</f>
        <v>#DIV/0!</v>
      </c>
      <c r="I7" s="23" t="e">
        <f t="shared" ref="I7:I24" si="4">H7*F7</f>
        <v>#DIV/0!</v>
      </c>
      <c r="K7" s="49" t="s">
        <v>280</v>
      </c>
      <c r="L7" s="47">
        <v>60</v>
      </c>
      <c r="M7" s="48"/>
      <c r="N7" s="48"/>
    </row>
    <row r="8" spans="1:14">
      <c r="A8" s="18">
        <v>3</v>
      </c>
      <c r="B8" s="19" t="s">
        <v>91</v>
      </c>
      <c r="C8" s="20" t="s">
        <v>91</v>
      </c>
      <c r="D8" s="21" t="e">
        <f t="shared" si="0"/>
        <v>#VALUE!</v>
      </c>
      <c r="E8" s="22" t="e">
        <f t="shared" si="1"/>
        <v>#VALUE!</v>
      </c>
      <c r="F8" s="57">
        <v>2</v>
      </c>
      <c r="G8" s="21" t="e">
        <f t="shared" si="2"/>
        <v>#VALUE!</v>
      </c>
      <c r="H8" s="21" t="e">
        <f t="shared" si="3"/>
        <v>#VALUE!</v>
      </c>
      <c r="I8" s="23" t="e">
        <f t="shared" si="4"/>
        <v>#VALUE!</v>
      </c>
      <c r="K8" s="49" t="s">
        <v>281</v>
      </c>
      <c r="L8" s="47">
        <v>20</v>
      </c>
      <c r="M8" s="48"/>
      <c r="N8" s="48"/>
    </row>
    <row r="9" spans="1:14">
      <c r="A9" s="18">
        <v>4</v>
      </c>
      <c r="B9" s="19" t="s">
        <v>91</v>
      </c>
      <c r="C9" s="20" t="s">
        <v>91</v>
      </c>
      <c r="D9" s="21" t="e">
        <f t="shared" si="0"/>
        <v>#VALUE!</v>
      </c>
      <c r="E9" s="22" t="e">
        <f t="shared" si="1"/>
        <v>#VALUE!</v>
      </c>
      <c r="F9" s="57">
        <v>2</v>
      </c>
      <c r="G9" s="21" t="e">
        <f t="shared" si="2"/>
        <v>#VALUE!</v>
      </c>
      <c r="H9" s="21" t="e">
        <f t="shared" si="3"/>
        <v>#VALUE!</v>
      </c>
      <c r="I9" s="23" t="e">
        <f t="shared" si="4"/>
        <v>#VALUE!</v>
      </c>
      <c r="K9" s="49" t="s">
        <v>282</v>
      </c>
      <c r="L9" s="47">
        <v>1000</v>
      </c>
      <c r="M9" s="48"/>
      <c r="N9" s="48"/>
    </row>
    <row r="10" spans="1:14">
      <c r="A10" s="18">
        <v>5</v>
      </c>
      <c r="B10" s="19" t="s">
        <v>91</v>
      </c>
      <c r="C10" s="20" t="s">
        <v>91</v>
      </c>
      <c r="D10" s="21" t="e">
        <f t="shared" si="0"/>
        <v>#VALUE!</v>
      </c>
      <c r="E10" s="22" t="e">
        <f t="shared" si="1"/>
        <v>#VALUE!</v>
      </c>
      <c r="F10" s="57">
        <v>2</v>
      </c>
      <c r="G10" s="21" t="e">
        <f t="shared" si="2"/>
        <v>#VALUE!</v>
      </c>
      <c r="H10" s="21" t="e">
        <f t="shared" si="3"/>
        <v>#VALUE!</v>
      </c>
      <c r="I10" s="23" t="e">
        <f t="shared" si="4"/>
        <v>#VALUE!</v>
      </c>
      <c r="K10" s="49" t="s">
        <v>283</v>
      </c>
      <c r="L10" s="47">
        <v>10</v>
      </c>
      <c r="M10" s="48"/>
      <c r="N10" s="48"/>
    </row>
    <row r="11" spans="1:14">
      <c r="A11" s="18">
        <v>6</v>
      </c>
      <c r="B11" s="19" t="s">
        <v>91</v>
      </c>
      <c r="C11" s="20" t="s">
        <v>91</v>
      </c>
      <c r="D11" s="21" t="e">
        <f t="shared" si="0"/>
        <v>#VALUE!</v>
      </c>
      <c r="E11" s="22" t="e">
        <f t="shared" si="1"/>
        <v>#VALUE!</v>
      </c>
      <c r="F11" s="57">
        <v>2</v>
      </c>
      <c r="G11" s="21" t="e">
        <f t="shared" si="2"/>
        <v>#VALUE!</v>
      </c>
      <c r="H11" s="21" t="e">
        <f t="shared" si="3"/>
        <v>#VALUE!</v>
      </c>
      <c r="I11" s="23" t="e">
        <f t="shared" si="4"/>
        <v>#VALUE!</v>
      </c>
      <c r="K11" s="49" t="s">
        <v>284</v>
      </c>
      <c r="L11" s="47">
        <v>75</v>
      </c>
      <c r="M11" s="48"/>
      <c r="N11" s="48"/>
    </row>
    <row r="12" spans="1:14">
      <c r="A12" s="18">
        <v>7</v>
      </c>
      <c r="B12" s="19" t="s">
        <v>91</v>
      </c>
      <c r="C12" s="20" t="s">
        <v>91</v>
      </c>
      <c r="D12" s="21" t="e">
        <f t="shared" si="0"/>
        <v>#VALUE!</v>
      </c>
      <c r="E12" s="22" t="e">
        <f t="shared" si="1"/>
        <v>#VALUE!</v>
      </c>
      <c r="F12" s="57">
        <v>2</v>
      </c>
      <c r="G12" s="21" t="e">
        <f t="shared" si="2"/>
        <v>#VALUE!</v>
      </c>
      <c r="H12" s="21" t="e">
        <f t="shared" si="3"/>
        <v>#VALUE!</v>
      </c>
      <c r="I12" s="23" t="e">
        <f t="shared" si="4"/>
        <v>#VALUE!</v>
      </c>
      <c r="K12" s="49" t="s">
        <v>285</v>
      </c>
      <c r="L12" s="47">
        <v>6000</v>
      </c>
      <c r="M12" s="50"/>
      <c r="N12" s="51"/>
    </row>
    <row r="13" spans="1:14">
      <c r="A13" s="18">
        <v>8</v>
      </c>
      <c r="B13" s="19" t="s">
        <v>91</v>
      </c>
      <c r="C13" s="20" t="s">
        <v>91</v>
      </c>
      <c r="D13" s="21" t="e">
        <f t="shared" si="0"/>
        <v>#VALUE!</v>
      </c>
      <c r="E13" s="22" t="e">
        <f t="shared" si="1"/>
        <v>#VALUE!</v>
      </c>
      <c r="F13" s="57">
        <v>2</v>
      </c>
      <c r="G13" s="21" t="e">
        <f t="shared" si="2"/>
        <v>#VALUE!</v>
      </c>
      <c r="H13" s="21" t="e">
        <f t="shared" si="3"/>
        <v>#VALUE!</v>
      </c>
      <c r="I13" s="23" t="e">
        <f t="shared" si="4"/>
        <v>#VALUE!</v>
      </c>
      <c r="K13" s="49" t="s">
        <v>286</v>
      </c>
      <c r="L13" s="97">
        <v>500</v>
      </c>
      <c r="M13" s="50"/>
      <c r="N13" s="51"/>
    </row>
    <row r="14" spans="1:14">
      <c r="A14" s="18">
        <v>9</v>
      </c>
      <c r="B14" s="19" t="s">
        <v>91</v>
      </c>
      <c r="C14" s="20" t="s">
        <v>91</v>
      </c>
      <c r="D14" s="21" t="e">
        <f t="shared" si="0"/>
        <v>#VALUE!</v>
      </c>
      <c r="E14" s="22" t="e">
        <f t="shared" si="1"/>
        <v>#VALUE!</v>
      </c>
      <c r="F14" s="57">
        <v>2</v>
      </c>
      <c r="G14" s="21" t="e">
        <f t="shared" si="2"/>
        <v>#VALUE!</v>
      </c>
      <c r="H14" s="21" t="e">
        <f t="shared" si="3"/>
        <v>#VALUE!</v>
      </c>
      <c r="I14" s="23" t="e">
        <f t="shared" si="4"/>
        <v>#VALUE!</v>
      </c>
      <c r="K14" s="49" t="s">
        <v>287</v>
      </c>
      <c r="L14" s="48"/>
      <c r="M14" s="98">
        <f>(L7-L10)*L5*L4*L3/1000</f>
        <v>10650</v>
      </c>
      <c r="N14" s="54">
        <f>M14*L6</f>
        <v>21300</v>
      </c>
    </row>
    <row r="15" spans="1:14">
      <c r="A15" s="18">
        <v>10</v>
      </c>
      <c r="B15" s="19" t="s">
        <v>91</v>
      </c>
      <c r="C15" s="20" t="s">
        <v>91</v>
      </c>
      <c r="D15" s="21" t="e">
        <f t="shared" si="0"/>
        <v>#VALUE!</v>
      </c>
      <c r="E15" s="22" t="e">
        <f t="shared" si="1"/>
        <v>#VALUE!</v>
      </c>
      <c r="F15" s="57">
        <v>2</v>
      </c>
      <c r="G15" s="21" t="e">
        <f t="shared" si="2"/>
        <v>#VALUE!</v>
      </c>
      <c r="H15" s="21" t="e">
        <f t="shared" si="3"/>
        <v>#VALUE!</v>
      </c>
      <c r="I15" s="23" t="e">
        <f t="shared" si="4"/>
        <v>#VALUE!</v>
      </c>
      <c r="K15" s="74" t="s">
        <v>288</v>
      </c>
      <c r="L15" s="48"/>
      <c r="M15" s="50"/>
      <c r="N15" s="51">
        <f>(L8/L9-(L11/L12))*L3*L4*L5</f>
        <v>1597.5000000000002</v>
      </c>
    </row>
    <row r="16" spans="1:14">
      <c r="A16" s="18">
        <v>11</v>
      </c>
      <c r="B16" s="19" t="s">
        <v>91</v>
      </c>
      <c r="C16" s="20" t="s">
        <v>91</v>
      </c>
      <c r="D16" s="21" t="e">
        <f t="shared" si="0"/>
        <v>#VALUE!</v>
      </c>
      <c r="E16" s="22" t="e">
        <f t="shared" si="1"/>
        <v>#VALUE!</v>
      </c>
      <c r="F16" s="57">
        <v>2</v>
      </c>
      <c r="G16" s="21" t="e">
        <f t="shared" si="2"/>
        <v>#VALUE!</v>
      </c>
      <c r="H16" s="21" t="e">
        <f t="shared" si="3"/>
        <v>#VALUE!</v>
      </c>
      <c r="I16" s="23" t="e">
        <f t="shared" si="4"/>
        <v>#VALUE!</v>
      </c>
      <c r="K16" s="74" t="s">
        <v>289</v>
      </c>
      <c r="L16" s="48"/>
      <c r="M16" s="50">
        <f>SUM(M14:M15)</f>
        <v>10650</v>
      </c>
      <c r="N16" s="51">
        <f>SUM(N14:N15)</f>
        <v>22897.5</v>
      </c>
    </row>
    <row r="17" spans="1:14">
      <c r="A17" s="18">
        <v>13</v>
      </c>
      <c r="B17" s="19" t="s">
        <v>91</v>
      </c>
      <c r="C17" s="20" t="s">
        <v>91</v>
      </c>
      <c r="D17" s="21" t="e">
        <f t="shared" si="0"/>
        <v>#VALUE!</v>
      </c>
      <c r="E17" s="22" t="e">
        <f t="shared" si="1"/>
        <v>#VALUE!</v>
      </c>
      <c r="F17" s="57">
        <v>2</v>
      </c>
      <c r="G17" s="21" t="e">
        <f t="shared" si="2"/>
        <v>#VALUE!</v>
      </c>
      <c r="H17" s="21" t="e">
        <f t="shared" si="3"/>
        <v>#VALUE!</v>
      </c>
      <c r="I17" s="23" t="e">
        <f t="shared" si="4"/>
        <v>#VALUE!</v>
      </c>
      <c r="K17" s="74" t="s">
        <v>290</v>
      </c>
      <c r="L17" s="48"/>
      <c r="M17" s="50"/>
      <c r="N17" s="99">
        <f>L13/N16</f>
        <v>2.1836445026749644E-2</v>
      </c>
    </row>
    <row r="18" spans="1:14">
      <c r="A18" s="18">
        <v>14</v>
      </c>
      <c r="B18" s="19" t="s">
        <v>91</v>
      </c>
      <c r="C18" s="20" t="s">
        <v>91</v>
      </c>
      <c r="D18" s="21" t="e">
        <f t="shared" si="0"/>
        <v>#VALUE!</v>
      </c>
      <c r="E18" s="22" t="e">
        <f t="shared" si="1"/>
        <v>#VALUE!</v>
      </c>
      <c r="F18" s="57">
        <v>2</v>
      </c>
      <c r="G18" s="21" t="e">
        <f t="shared" si="2"/>
        <v>#VALUE!</v>
      </c>
      <c r="H18" s="21" t="e">
        <f t="shared" si="3"/>
        <v>#VALUE!</v>
      </c>
      <c r="I18" s="23" t="e">
        <f t="shared" si="4"/>
        <v>#VALUE!</v>
      </c>
    </row>
    <row r="19" spans="1:14">
      <c r="A19" s="18">
        <v>15</v>
      </c>
      <c r="B19" s="19" t="s">
        <v>91</v>
      </c>
      <c r="C19" s="20" t="s">
        <v>91</v>
      </c>
      <c r="D19" s="21" t="e">
        <f t="shared" si="0"/>
        <v>#VALUE!</v>
      </c>
      <c r="E19" s="22" t="e">
        <f t="shared" si="1"/>
        <v>#VALUE!</v>
      </c>
      <c r="F19" s="57">
        <v>2</v>
      </c>
      <c r="G19" s="21" t="e">
        <f t="shared" si="2"/>
        <v>#VALUE!</v>
      </c>
      <c r="H19" s="21" t="e">
        <f t="shared" si="3"/>
        <v>#VALUE!</v>
      </c>
      <c r="I19" s="23" t="e">
        <f t="shared" si="4"/>
        <v>#VALUE!</v>
      </c>
      <c r="K19" s="100"/>
    </row>
    <row r="20" spans="1:14">
      <c r="A20" s="18">
        <v>16</v>
      </c>
      <c r="B20" s="19" t="s">
        <v>91</v>
      </c>
      <c r="C20" s="20" t="s">
        <v>91</v>
      </c>
      <c r="D20" s="21" t="e">
        <f t="shared" si="0"/>
        <v>#VALUE!</v>
      </c>
      <c r="E20" s="22" t="e">
        <f t="shared" si="1"/>
        <v>#VALUE!</v>
      </c>
      <c r="F20" s="57">
        <v>2</v>
      </c>
      <c r="G20" s="21" t="e">
        <f t="shared" si="2"/>
        <v>#VALUE!</v>
      </c>
      <c r="H20" s="21" t="e">
        <f t="shared" si="3"/>
        <v>#VALUE!</v>
      </c>
      <c r="I20" s="23" t="e">
        <f t="shared" si="4"/>
        <v>#VALUE!</v>
      </c>
      <c r="K20" s="13" t="s">
        <v>295</v>
      </c>
    </row>
    <row r="21" spans="1:14">
      <c r="A21" s="18">
        <v>17</v>
      </c>
      <c r="B21" s="19" t="s">
        <v>91</v>
      </c>
      <c r="C21" s="20" t="s">
        <v>91</v>
      </c>
      <c r="D21" s="21" t="e">
        <f t="shared" si="0"/>
        <v>#VALUE!</v>
      </c>
      <c r="E21" s="22" t="e">
        <f t="shared" si="1"/>
        <v>#VALUE!</v>
      </c>
      <c r="F21" s="57">
        <v>2</v>
      </c>
      <c r="G21" s="21" t="e">
        <f t="shared" si="2"/>
        <v>#VALUE!</v>
      </c>
      <c r="H21" s="21" t="e">
        <f t="shared" si="3"/>
        <v>#VALUE!</v>
      </c>
      <c r="I21" s="23" t="e">
        <f t="shared" si="4"/>
        <v>#VALUE!</v>
      </c>
      <c r="K21" s="284" t="s">
        <v>165</v>
      </c>
      <c r="L21" s="284" t="s">
        <v>166</v>
      </c>
      <c r="M21" s="284" t="s">
        <v>276</v>
      </c>
      <c r="N21" s="284" t="s">
        <v>168</v>
      </c>
    </row>
    <row r="22" spans="1:14">
      <c r="A22" s="18">
        <v>18</v>
      </c>
      <c r="B22" s="19" t="s">
        <v>91</v>
      </c>
      <c r="C22" s="20" t="s">
        <v>91</v>
      </c>
      <c r="D22" s="21" t="e">
        <f t="shared" si="0"/>
        <v>#VALUE!</v>
      </c>
      <c r="E22" s="22" t="e">
        <f t="shared" si="1"/>
        <v>#VALUE!</v>
      </c>
      <c r="F22" s="57">
        <v>2</v>
      </c>
      <c r="G22" s="21" t="e">
        <f t="shared" si="2"/>
        <v>#VALUE!</v>
      </c>
      <c r="H22" s="21" t="e">
        <f t="shared" si="3"/>
        <v>#VALUE!</v>
      </c>
      <c r="I22" s="23" t="e">
        <f t="shared" si="4"/>
        <v>#VALUE!</v>
      </c>
      <c r="K22" s="49" t="s">
        <v>172</v>
      </c>
      <c r="L22" s="47">
        <v>355</v>
      </c>
      <c r="M22" s="48"/>
      <c r="N22" s="48"/>
    </row>
    <row r="23" spans="1:14">
      <c r="A23" s="18">
        <v>19</v>
      </c>
      <c r="B23" s="19" t="s">
        <v>91</v>
      </c>
      <c r="C23" s="20" t="s">
        <v>91</v>
      </c>
      <c r="D23" s="21" t="e">
        <f t="shared" si="0"/>
        <v>#VALUE!</v>
      </c>
      <c r="E23" s="22" t="e">
        <f t="shared" si="1"/>
        <v>#VALUE!</v>
      </c>
      <c r="F23" s="57">
        <v>2</v>
      </c>
      <c r="G23" s="21" t="e">
        <f t="shared" si="2"/>
        <v>#VALUE!</v>
      </c>
      <c r="H23" s="21" t="e">
        <f t="shared" si="3"/>
        <v>#VALUE!</v>
      </c>
      <c r="I23" s="23" t="e">
        <f t="shared" si="4"/>
        <v>#VALUE!</v>
      </c>
      <c r="K23" s="49" t="s">
        <v>277</v>
      </c>
      <c r="L23" s="47">
        <v>10</v>
      </c>
      <c r="M23" s="48"/>
      <c r="N23" s="48"/>
    </row>
    <row r="24" spans="1:14">
      <c r="A24" s="18">
        <v>20</v>
      </c>
      <c r="B24" s="19" t="s">
        <v>91</v>
      </c>
      <c r="C24" s="20" t="s">
        <v>91</v>
      </c>
      <c r="D24" s="21" t="e">
        <f t="shared" si="0"/>
        <v>#VALUE!</v>
      </c>
      <c r="E24" s="22" t="e">
        <f t="shared" si="1"/>
        <v>#VALUE!</v>
      </c>
      <c r="F24" s="57">
        <v>2</v>
      </c>
      <c r="G24" s="21" t="e">
        <f t="shared" si="2"/>
        <v>#VALUE!</v>
      </c>
      <c r="H24" s="21" t="e">
        <f t="shared" si="3"/>
        <v>#VALUE!</v>
      </c>
      <c r="I24" s="23" t="e">
        <f t="shared" si="4"/>
        <v>#VALUE!</v>
      </c>
      <c r="K24" s="49" t="s">
        <v>278</v>
      </c>
      <c r="L24" s="47">
        <v>50</v>
      </c>
      <c r="M24" s="48"/>
      <c r="N24" s="48"/>
    </row>
    <row r="25" spans="1:14">
      <c r="A25" s="18"/>
      <c r="B25" s="19"/>
      <c r="C25" s="20"/>
      <c r="D25" s="21" t="s">
        <v>154</v>
      </c>
      <c r="E25" s="22" t="s">
        <v>154</v>
      </c>
      <c r="F25" s="20"/>
      <c r="G25" s="22"/>
      <c r="H25" s="21"/>
      <c r="I25" s="23"/>
      <c r="K25" s="49" t="s">
        <v>279</v>
      </c>
      <c r="L25" s="47">
        <v>2</v>
      </c>
      <c r="M25" s="48"/>
      <c r="N25" s="48"/>
    </row>
    <row r="26" spans="1:14">
      <c r="K26" s="49" t="s">
        <v>280</v>
      </c>
      <c r="L26" s="47">
        <v>20</v>
      </c>
      <c r="M26" s="48"/>
      <c r="N26" s="48"/>
    </row>
    <row r="27" spans="1:14">
      <c r="K27" s="49" t="s">
        <v>296</v>
      </c>
      <c r="L27" s="47">
        <v>0.6</v>
      </c>
      <c r="M27" s="48"/>
      <c r="N27" s="48"/>
    </row>
    <row r="28" spans="1:14" ht="15.75" thickBot="1">
      <c r="A28" s="13" t="s">
        <v>156</v>
      </c>
      <c r="B28" s="6" t="s">
        <v>155</v>
      </c>
      <c r="C28" s="77"/>
      <c r="D28" s="6"/>
      <c r="E28" s="6"/>
      <c r="F28" s="6"/>
      <c r="G28" s="6"/>
      <c r="K28" s="49" t="s">
        <v>297</v>
      </c>
      <c r="L28" s="47">
        <v>5000</v>
      </c>
      <c r="M28" s="48"/>
      <c r="N28" s="48"/>
    </row>
    <row r="29" spans="1:14" ht="18.75" thickBot="1">
      <c r="A29" s="276" t="s">
        <v>184</v>
      </c>
      <c r="B29" s="277" t="s">
        <v>156</v>
      </c>
      <c r="C29" s="277" t="s">
        <v>185</v>
      </c>
      <c r="D29" s="277" t="s">
        <v>182</v>
      </c>
      <c r="E29" s="277" t="s">
        <v>186</v>
      </c>
      <c r="F29" s="277" t="s">
        <v>214</v>
      </c>
      <c r="G29" s="277" t="s">
        <v>159</v>
      </c>
      <c r="H29" s="277" t="s">
        <v>160</v>
      </c>
      <c r="K29" s="49" t="s">
        <v>298</v>
      </c>
      <c r="L29" s="97">
        <v>5000</v>
      </c>
      <c r="M29" s="50"/>
      <c r="N29" s="51"/>
    </row>
    <row r="30" spans="1:14" ht="15.75" thickBot="1">
      <c r="A30" s="24">
        <v>0</v>
      </c>
      <c r="B30" s="25" t="s">
        <v>161</v>
      </c>
      <c r="C30" s="26">
        <v>14500</v>
      </c>
      <c r="D30" s="26">
        <v>51000</v>
      </c>
      <c r="E30" s="27">
        <v>2</v>
      </c>
      <c r="F30" s="28">
        <f>D30*E30</f>
        <v>102000</v>
      </c>
      <c r="G30" s="29">
        <v>40000</v>
      </c>
      <c r="H30" s="28">
        <f>F30/G30</f>
        <v>2.5499999999999998</v>
      </c>
      <c r="K30" s="49" t="s">
        <v>287</v>
      </c>
      <c r="L30" s="48"/>
      <c r="M30" s="98">
        <f>((L22*L23*L24*L26)/1000)*L27</f>
        <v>2130</v>
      </c>
      <c r="N30" s="54">
        <f>M30*L25</f>
        <v>4260</v>
      </c>
    </row>
    <row r="31" spans="1:14" ht="15.75" thickBot="1">
      <c r="A31" s="30">
        <v>0</v>
      </c>
      <c r="B31" s="31" t="s">
        <v>162</v>
      </c>
      <c r="C31" s="32">
        <v>34400</v>
      </c>
      <c r="D31" s="32">
        <v>80000</v>
      </c>
      <c r="E31" s="33">
        <v>2</v>
      </c>
      <c r="F31" s="28">
        <f>D31*E31</f>
        <v>160000</v>
      </c>
      <c r="G31" s="34">
        <v>45000</v>
      </c>
      <c r="H31" s="35">
        <f>F31/G31</f>
        <v>3.5555555555555554</v>
      </c>
      <c r="K31" s="74" t="s">
        <v>299</v>
      </c>
      <c r="L31" s="48"/>
      <c r="M31" s="50"/>
      <c r="N31" s="99">
        <f>(L28+L29)/N30</f>
        <v>2.347417840375587</v>
      </c>
    </row>
    <row r="32" spans="1:14" ht="15.75" thickBot="1">
      <c r="A32" s="36">
        <v>1</v>
      </c>
      <c r="B32" s="76"/>
      <c r="C32" s="37"/>
      <c r="D32" s="38">
        <f>C32-C28</f>
        <v>0</v>
      </c>
      <c r="E32" s="39">
        <v>2</v>
      </c>
      <c r="F32" s="78">
        <f>D32*E32</f>
        <v>0</v>
      </c>
      <c r="G32" s="41"/>
      <c r="H32" s="40" t="e">
        <f>F32/G32</f>
        <v>#DIV/0!</v>
      </c>
      <c r="K32" s="74" t="s">
        <v>300</v>
      </c>
      <c r="L32" s="48"/>
      <c r="M32" s="50"/>
      <c r="N32" s="99">
        <f>N30*10-L28-L29</f>
        <v>32600</v>
      </c>
    </row>
    <row r="33" spans="1:14" ht="15.75" thickBot="1">
      <c r="A33" s="36">
        <v>2</v>
      </c>
      <c r="B33" s="37"/>
      <c r="C33" s="37"/>
      <c r="D33" s="38">
        <f>C33-C32</f>
        <v>0</v>
      </c>
      <c r="E33" s="39">
        <v>2</v>
      </c>
      <c r="F33" s="78">
        <f t="shared" ref="F33:F51" si="5">D33*E33</f>
        <v>0</v>
      </c>
      <c r="G33" s="41"/>
      <c r="H33" s="40" t="e">
        <f>F33/G33</f>
        <v>#DIV/0!</v>
      </c>
      <c r="K33" s="7"/>
      <c r="L33" s="7"/>
      <c r="M33" s="279"/>
      <c r="N33" s="280"/>
    </row>
    <row r="34" spans="1:14" ht="15.75" thickBot="1">
      <c r="A34" s="36">
        <v>3</v>
      </c>
      <c r="B34" s="37" t="s">
        <v>91</v>
      </c>
      <c r="C34" s="37" t="s">
        <v>91</v>
      </c>
      <c r="D34" s="38" t="e">
        <f>C34-C33</f>
        <v>#VALUE!</v>
      </c>
      <c r="E34" s="39">
        <v>2</v>
      </c>
      <c r="F34" s="78" t="e">
        <f t="shared" si="5"/>
        <v>#VALUE!</v>
      </c>
      <c r="G34" s="41"/>
      <c r="H34" s="40" t="e">
        <f t="shared" ref="H34:H51" si="6">F34/G34</f>
        <v>#VALUE!</v>
      </c>
      <c r="K34" s="7"/>
      <c r="L34" s="7"/>
      <c r="M34" s="279"/>
      <c r="N34" s="280"/>
    </row>
    <row r="35" spans="1:14" ht="15.75" thickBot="1">
      <c r="A35" s="36">
        <v>4</v>
      </c>
      <c r="B35" s="37" t="s">
        <v>91</v>
      </c>
      <c r="C35" s="37" t="s">
        <v>91</v>
      </c>
      <c r="D35" s="38" t="e">
        <f t="shared" ref="D35:D50" si="7">C35-C34</f>
        <v>#VALUE!</v>
      </c>
      <c r="E35" s="39">
        <v>2</v>
      </c>
      <c r="F35" s="78" t="e">
        <f t="shared" si="5"/>
        <v>#VALUE!</v>
      </c>
      <c r="G35" s="41"/>
      <c r="H35" s="40" t="e">
        <f t="shared" si="6"/>
        <v>#VALUE!</v>
      </c>
      <c r="K35" s="7"/>
      <c r="L35" s="7"/>
      <c r="M35" s="279"/>
      <c r="N35" s="283"/>
    </row>
    <row r="36" spans="1:14" ht="15.75" thickBot="1">
      <c r="A36" s="36">
        <v>5</v>
      </c>
      <c r="B36" s="37" t="s">
        <v>91</v>
      </c>
      <c r="C36" s="37" t="s">
        <v>91</v>
      </c>
      <c r="D36" s="38" t="e">
        <f t="shared" si="7"/>
        <v>#VALUE!</v>
      </c>
      <c r="E36" s="39">
        <v>2</v>
      </c>
      <c r="F36" s="78" t="e">
        <f t="shared" si="5"/>
        <v>#VALUE!</v>
      </c>
      <c r="G36" s="41"/>
      <c r="H36" s="40" t="e">
        <f t="shared" si="6"/>
        <v>#VALUE!</v>
      </c>
    </row>
    <row r="37" spans="1:14" ht="15.75" thickBot="1">
      <c r="A37" s="36">
        <v>6</v>
      </c>
      <c r="B37" s="37" t="s">
        <v>91</v>
      </c>
      <c r="C37" s="37" t="s">
        <v>91</v>
      </c>
      <c r="D37" s="38" t="e">
        <f t="shared" si="7"/>
        <v>#VALUE!</v>
      </c>
      <c r="E37" s="39">
        <v>2</v>
      </c>
      <c r="F37" s="78" t="e">
        <f t="shared" si="5"/>
        <v>#VALUE!</v>
      </c>
      <c r="G37" s="41"/>
      <c r="H37" s="40" t="e">
        <f t="shared" si="6"/>
        <v>#VALUE!</v>
      </c>
      <c r="K37" s="13"/>
    </row>
    <row r="38" spans="1:14" ht="15.75" thickBot="1">
      <c r="A38" s="36">
        <v>7</v>
      </c>
      <c r="B38" s="37" t="s">
        <v>91</v>
      </c>
      <c r="C38" s="37" t="s">
        <v>91</v>
      </c>
      <c r="D38" s="38" t="e">
        <f t="shared" si="7"/>
        <v>#VALUE!</v>
      </c>
      <c r="E38" s="39">
        <v>2</v>
      </c>
      <c r="F38" s="78" t="e">
        <f t="shared" si="5"/>
        <v>#VALUE!</v>
      </c>
      <c r="G38" s="41"/>
      <c r="H38" s="40" t="e">
        <f t="shared" si="6"/>
        <v>#VALUE!</v>
      </c>
      <c r="K38" s="81"/>
      <c r="L38" s="81"/>
      <c r="M38" s="81"/>
      <c r="N38" s="81"/>
    </row>
    <row r="39" spans="1:14" ht="15.75" thickBot="1">
      <c r="A39" s="36">
        <v>8</v>
      </c>
      <c r="B39" s="37" t="s">
        <v>91</v>
      </c>
      <c r="C39" s="37" t="s">
        <v>91</v>
      </c>
      <c r="D39" s="38" t="e">
        <f t="shared" si="7"/>
        <v>#VALUE!</v>
      </c>
      <c r="E39" s="39">
        <v>2</v>
      </c>
      <c r="F39" s="78" t="e">
        <f t="shared" si="5"/>
        <v>#VALUE!</v>
      </c>
      <c r="G39" s="41"/>
      <c r="H39" s="40" t="e">
        <f t="shared" si="6"/>
        <v>#VALUE!</v>
      </c>
      <c r="K39" s="278"/>
      <c r="L39" s="7"/>
      <c r="M39" s="7"/>
      <c r="N39" s="7"/>
    </row>
    <row r="40" spans="1:14" ht="15.75" thickBot="1">
      <c r="A40" s="36">
        <v>9</v>
      </c>
      <c r="B40" s="37" t="s">
        <v>91</v>
      </c>
      <c r="C40" s="37" t="s">
        <v>91</v>
      </c>
      <c r="D40" s="38" t="e">
        <f t="shared" si="7"/>
        <v>#VALUE!</v>
      </c>
      <c r="E40" s="39">
        <v>2</v>
      </c>
      <c r="F40" s="78" t="e">
        <f t="shared" si="5"/>
        <v>#VALUE!</v>
      </c>
      <c r="G40" s="41"/>
      <c r="H40" s="40" t="e">
        <f t="shared" si="6"/>
        <v>#VALUE!</v>
      </c>
      <c r="K40" s="278"/>
      <c r="L40" s="7"/>
      <c r="M40" s="7"/>
      <c r="N40" s="7"/>
    </row>
    <row r="41" spans="1:14" ht="15.75" thickBot="1">
      <c r="A41" s="36">
        <v>10</v>
      </c>
      <c r="B41" s="37" t="s">
        <v>91</v>
      </c>
      <c r="C41" s="37" t="s">
        <v>91</v>
      </c>
      <c r="D41" s="38" t="e">
        <f t="shared" si="7"/>
        <v>#VALUE!</v>
      </c>
      <c r="E41" s="39">
        <v>2</v>
      </c>
      <c r="F41" s="78" t="e">
        <f t="shared" si="5"/>
        <v>#VALUE!</v>
      </c>
      <c r="G41" s="41"/>
      <c r="H41" s="40" t="e">
        <f t="shared" si="6"/>
        <v>#VALUE!</v>
      </c>
      <c r="K41" s="278"/>
      <c r="L41" s="7"/>
      <c r="M41" s="7"/>
      <c r="N41" s="7"/>
    </row>
    <row r="42" spans="1:14" ht="15.75" thickBot="1">
      <c r="A42" s="36">
        <v>11</v>
      </c>
      <c r="B42" s="37" t="s">
        <v>91</v>
      </c>
      <c r="C42" s="37" t="s">
        <v>91</v>
      </c>
      <c r="D42" s="38" t="e">
        <f t="shared" si="7"/>
        <v>#VALUE!</v>
      </c>
      <c r="E42" s="39">
        <v>2</v>
      </c>
      <c r="F42" s="78" t="e">
        <f t="shared" si="5"/>
        <v>#VALUE!</v>
      </c>
      <c r="G42" s="41"/>
      <c r="H42" s="40" t="e">
        <f t="shared" si="6"/>
        <v>#VALUE!</v>
      </c>
      <c r="K42" s="278"/>
      <c r="L42" s="7"/>
      <c r="M42" s="7"/>
      <c r="N42" s="7"/>
    </row>
    <row r="43" spans="1:14" ht="15.75" thickBot="1">
      <c r="A43" s="36">
        <v>12</v>
      </c>
      <c r="B43" s="37" t="s">
        <v>91</v>
      </c>
      <c r="C43" s="37" t="s">
        <v>91</v>
      </c>
      <c r="D43" s="38" t="e">
        <f t="shared" si="7"/>
        <v>#VALUE!</v>
      </c>
      <c r="E43" s="39">
        <v>2</v>
      </c>
      <c r="F43" s="78" t="e">
        <f t="shared" si="5"/>
        <v>#VALUE!</v>
      </c>
      <c r="G43" s="41"/>
      <c r="H43" s="40" t="e">
        <f t="shared" si="6"/>
        <v>#VALUE!</v>
      </c>
      <c r="K43" s="278"/>
      <c r="L43" s="7"/>
      <c r="M43" s="7"/>
      <c r="N43" s="7"/>
    </row>
    <row r="44" spans="1:14" ht="15.75" thickBot="1">
      <c r="A44" s="36">
        <v>13</v>
      </c>
      <c r="B44" s="37" t="s">
        <v>91</v>
      </c>
      <c r="C44" s="37" t="s">
        <v>91</v>
      </c>
      <c r="D44" s="38" t="e">
        <f t="shared" si="7"/>
        <v>#VALUE!</v>
      </c>
      <c r="E44" s="39">
        <v>2</v>
      </c>
      <c r="F44" s="78" t="e">
        <f t="shared" si="5"/>
        <v>#VALUE!</v>
      </c>
      <c r="G44" s="41"/>
      <c r="H44" s="40" t="e">
        <f t="shared" si="6"/>
        <v>#VALUE!</v>
      </c>
      <c r="K44" s="278"/>
      <c r="L44" s="7"/>
      <c r="M44" s="7"/>
      <c r="N44" s="7"/>
    </row>
    <row r="45" spans="1:14" ht="15.75" thickBot="1">
      <c r="A45" s="36">
        <v>14</v>
      </c>
      <c r="B45" s="37" t="s">
        <v>91</v>
      </c>
      <c r="C45" s="37" t="s">
        <v>91</v>
      </c>
      <c r="D45" s="38" t="e">
        <f t="shared" si="7"/>
        <v>#VALUE!</v>
      </c>
      <c r="E45" s="39">
        <v>2</v>
      </c>
      <c r="F45" s="78" t="e">
        <f t="shared" si="5"/>
        <v>#VALUE!</v>
      </c>
      <c r="G45" s="41"/>
      <c r="H45" s="40" t="e">
        <f t="shared" si="6"/>
        <v>#VALUE!</v>
      </c>
      <c r="K45" s="278"/>
      <c r="L45" s="7"/>
      <c r="M45" s="7"/>
      <c r="N45" s="7"/>
    </row>
    <row r="46" spans="1:14" ht="15.75" thickBot="1">
      <c r="A46" s="36">
        <v>15</v>
      </c>
      <c r="B46" s="37" t="s">
        <v>91</v>
      </c>
      <c r="C46" s="37" t="s">
        <v>91</v>
      </c>
      <c r="D46" s="38" t="e">
        <f t="shared" si="7"/>
        <v>#VALUE!</v>
      </c>
      <c r="E46" s="39">
        <v>2</v>
      </c>
      <c r="F46" s="78" t="e">
        <f t="shared" si="5"/>
        <v>#VALUE!</v>
      </c>
      <c r="G46" s="41"/>
      <c r="H46" s="40" t="e">
        <f t="shared" si="6"/>
        <v>#VALUE!</v>
      </c>
      <c r="K46" s="278"/>
      <c r="L46" s="278"/>
      <c r="M46" s="279"/>
      <c r="N46" s="280"/>
    </row>
    <row r="47" spans="1:14" ht="15.75" thickBot="1">
      <c r="A47" s="36">
        <v>16</v>
      </c>
      <c r="B47" s="37" t="s">
        <v>91</v>
      </c>
      <c r="C47" s="37" t="s">
        <v>91</v>
      </c>
      <c r="D47" s="38" t="e">
        <f t="shared" si="7"/>
        <v>#VALUE!</v>
      </c>
      <c r="E47" s="39">
        <v>2</v>
      </c>
      <c r="F47" s="78" t="e">
        <f t="shared" si="5"/>
        <v>#VALUE!</v>
      </c>
      <c r="G47" s="41"/>
      <c r="H47" s="40" t="e">
        <f t="shared" si="6"/>
        <v>#VALUE!</v>
      </c>
      <c r="K47" s="278"/>
      <c r="L47" s="7"/>
      <c r="M47" s="281"/>
      <c r="N47" s="282"/>
    </row>
    <row r="48" spans="1:14" ht="15.75" thickBot="1">
      <c r="A48" s="36">
        <v>17</v>
      </c>
      <c r="B48" s="37" t="s">
        <v>91</v>
      </c>
      <c r="C48" s="37" t="s">
        <v>91</v>
      </c>
      <c r="D48" s="38" t="e">
        <f t="shared" si="7"/>
        <v>#VALUE!</v>
      </c>
      <c r="E48" s="39">
        <v>2</v>
      </c>
      <c r="F48" s="78" t="e">
        <f t="shared" si="5"/>
        <v>#VALUE!</v>
      </c>
      <c r="G48" s="41"/>
      <c r="H48" s="40" t="e">
        <f t="shared" si="6"/>
        <v>#VALUE!</v>
      </c>
      <c r="K48" s="7"/>
      <c r="L48" s="7"/>
      <c r="M48" s="279"/>
      <c r="N48" s="283"/>
    </row>
    <row r="49" spans="1:14" ht="15.75" thickBot="1">
      <c r="A49" s="36">
        <v>18</v>
      </c>
      <c r="B49" s="37" t="s">
        <v>91</v>
      </c>
      <c r="C49" s="37" t="s">
        <v>91</v>
      </c>
      <c r="D49" s="38" t="e">
        <f t="shared" si="7"/>
        <v>#VALUE!</v>
      </c>
      <c r="E49" s="39">
        <v>2</v>
      </c>
      <c r="F49" s="78" t="e">
        <f t="shared" si="5"/>
        <v>#VALUE!</v>
      </c>
      <c r="G49" s="41"/>
      <c r="H49" s="40" t="e">
        <f t="shared" si="6"/>
        <v>#VALUE!</v>
      </c>
      <c r="K49" s="7"/>
      <c r="L49" s="7"/>
      <c r="M49" s="279"/>
      <c r="N49" s="283"/>
    </row>
    <row r="50" spans="1:14" ht="15.75" thickBot="1">
      <c r="A50" s="36">
        <v>19</v>
      </c>
      <c r="B50" s="37" t="s">
        <v>91</v>
      </c>
      <c r="C50" s="37" t="s">
        <v>91</v>
      </c>
      <c r="D50" s="38" t="e">
        <f t="shared" si="7"/>
        <v>#VALUE!</v>
      </c>
      <c r="E50" s="39">
        <v>2</v>
      </c>
      <c r="F50" s="78" t="e">
        <f t="shared" si="5"/>
        <v>#VALUE!</v>
      </c>
      <c r="G50" s="41"/>
      <c r="H50" s="40" t="e">
        <f t="shared" si="6"/>
        <v>#VALUE!</v>
      </c>
    </row>
    <row r="51" spans="1:14" ht="15.75" thickBot="1">
      <c r="A51" s="36">
        <v>20</v>
      </c>
      <c r="B51" s="37"/>
      <c r="C51" s="37"/>
      <c r="D51" s="38" t="e">
        <f>C51-C50</f>
        <v>#VALUE!</v>
      </c>
      <c r="E51" s="39">
        <v>2</v>
      </c>
      <c r="F51" s="78" t="e">
        <f t="shared" si="5"/>
        <v>#VALUE!</v>
      </c>
      <c r="G51" s="41"/>
      <c r="H51" s="40" t="e">
        <f t="shared" si="6"/>
        <v>#VALUE!</v>
      </c>
    </row>
    <row r="52" spans="1:14">
      <c r="A52" s="36" t="s">
        <v>163</v>
      </c>
      <c r="B52" s="42" t="s">
        <v>91</v>
      </c>
      <c r="C52" s="42" t="s">
        <v>91</v>
      </c>
      <c r="D52" s="38" t="e">
        <f>SUM(D32:D51)</f>
        <v>#VALUE!</v>
      </c>
      <c r="E52" s="43"/>
      <c r="F52" s="78" t="e">
        <f>AVERAGE(F32:F50)</f>
        <v>#VALUE!</v>
      </c>
      <c r="G52" s="44" t="e">
        <f>AVERAGE(G32:G51)</f>
        <v>#DIV/0!</v>
      </c>
      <c r="H52" s="40" t="e">
        <f>AVERAGE(H33:H51)</f>
        <v>#DIV/0!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AD86F-9A88-43CF-ABD9-9A780BE563F4}">
  <sheetPr>
    <tabColor rgb="FF0070C0"/>
  </sheetPr>
  <dimension ref="A1:F26"/>
  <sheetViews>
    <sheetView workbookViewId="0">
      <selection activeCell="B7" sqref="B7"/>
    </sheetView>
  </sheetViews>
  <sheetFormatPr defaultRowHeight="15"/>
  <cols>
    <col min="2" max="2" width="11.85546875" customWidth="1"/>
    <col min="3" max="3" width="15.85546875" customWidth="1"/>
    <col min="4" max="4" width="15.42578125" customWidth="1"/>
    <col min="5" max="5" width="11" customWidth="1"/>
  </cols>
  <sheetData>
    <row r="1" spans="1:6" ht="18">
      <c r="A1" s="214" t="s">
        <v>941</v>
      </c>
    </row>
    <row r="3" spans="1:6">
      <c r="A3" s="13" t="s">
        <v>164</v>
      </c>
      <c r="B3" s="7" t="s">
        <v>190</v>
      </c>
      <c r="C3" s="58">
        <v>44927</v>
      </c>
      <c r="D3" s="6"/>
      <c r="F3" s="6"/>
    </row>
    <row r="4" spans="1:6" ht="18">
      <c r="A4" s="207"/>
      <c r="B4" s="207" t="s">
        <v>146</v>
      </c>
      <c r="C4" s="207" t="s">
        <v>187</v>
      </c>
      <c r="D4" s="207" t="s">
        <v>188</v>
      </c>
      <c r="E4" s="207" t="s">
        <v>149</v>
      </c>
      <c r="F4" s="207" t="s">
        <v>189</v>
      </c>
    </row>
    <row r="5" spans="1:6">
      <c r="A5" s="14">
        <v>0</v>
      </c>
      <c r="B5" s="15">
        <v>44927</v>
      </c>
      <c r="C5" s="16">
        <v>12000</v>
      </c>
      <c r="D5" s="16">
        <v>155000</v>
      </c>
      <c r="E5" s="16">
        <v>30</v>
      </c>
      <c r="F5" s="59">
        <f>C5/D5</f>
        <v>7.7419354838709681E-2</v>
      </c>
    </row>
    <row r="6" spans="1:6">
      <c r="A6" s="14">
        <v>0</v>
      </c>
      <c r="B6" s="15">
        <v>44986</v>
      </c>
      <c r="C6" s="16">
        <v>15000</v>
      </c>
      <c r="D6" s="16">
        <v>300000</v>
      </c>
      <c r="E6" s="16">
        <f>B6-B5</f>
        <v>59</v>
      </c>
      <c r="F6" s="59">
        <f>C6/D6</f>
        <v>0.05</v>
      </c>
    </row>
    <row r="7" spans="1:6">
      <c r="A7" s="18">
        <v>1</v>
      </c>
      <c r="B7" s="108"/>
      <c r="C7" s="22"/>
      <c r="D7" s="21"/>
      <c r="E7" s="211">
        <f>B7-C3</f>
        <v>-44927</v>
      </c>
      <c r="F7" s="253" t="e">
        <f>C7/D7</f>
        <v>#DIV/0!</v>
      </c>
    </row>
    <row r="8" spans="1:6">
      <c r="A8" s="18">
        <v>2</v>
      </c>
      <c r="B8" s="108"/>
      <c r="C8" s="22"/>
      <c r="D8" s="21"/>
      <c r="E8" s="211">
        <f>B8-B7</f>
        <v>0</v>
      </c>
      <c r="F8" s="253" t="e">
        <f t="shared" ref="F8:F25" si="0">C8/D8</f>
        <v>#DIV/0!</v>
      </c>
    </row>
    <row r="9" spans="1:6">
      <c r="A9" s="18">
        <v>3</v>
      </c>
      <c r="B9" s="108" t="s">
        <v>91</v>
      </c>
      <c r="C9" s="22" t="s">
        <v>91</v>
      </c>
      <c r="D9" s="21"/>
      <c r="E9" s="211" t="e">
        <f>B9-B8</f>
        <v>#VALUE!</v>
      </c>
      <c r="F9" s="253" t="e">
        <f t="shared" si="0"/>
        <v>#VALUE!</v>
      </c>
    </row>
    <row r="10" spans="1:6">
      <c r="A10" s="18">
        <v>4</v>
      </c>
      <c r="B10" s="108" t="s">
        <v>91</v>
      </c>
      <c r="C10" s="22" t="s">
        <v>91</v>
      </c>
      <c r="D10" s="21"/>
      <c r="E10" s="211" t="e">
        <f t="shared" ref="E10:E25" si="1">B10-B9</f>
        <v>#VALUE!</v>
      </c>
      <c r="F10" s="253" t="e">
        <f t="shared" si="0"/>
        <v>#VALUE!</v>
      </c>
    </row>
    <row r="11" spans="1:6">
      <c r="A11" s="18">
        <v>5</v>
      </c>
      <c r="B11" s="108" t="s">
        <v>91</v>
      </c>
      <c r="C11" s="22" t="s">
        <v>91</v>
      </c>
      <c r="D11" s="21"/>
      <c r="E11" s="211" t="e">
        <f t="shared" si="1"/>
        <v>#VALUE!</v>
      </c>
      <c r="F11" s="253" t="e">
        <f t="shared" si="0"/>
        <v>#VALUE!</v>
      </c>
    </row>
    <row r="12" spans="1:6">
      <c r="A12" s="18">
        <v>6</v>
      </c>
      <c r="B12" s="108" t="s">
        <v>91</v>
      </c>
      <c r="C12" s="22" t="s">
        <v>91</v>
      </c>
      <c r="D12" s="21"/>
      <c r="E12" s="211" t="e">
        <f t="shared" si="1"/>
        <v>#VALUE!</v>
      </c>
      <c r="F12" s="253" t="e">
        <f t="shared" si="0"/>
        <v>#VALUE!</v>
      </c>
    </row>
    <row r="13" spans="1:6">
      <c r="A13" s="18">
        <v>7</v>
      </c>
      <c r="B13" s="108" t="s">
        <v>91</v>
      </c>
      <c r="C13" s="22" t="s">
        <v>91</v>
      </c>
      <c r="D13" s="21"/>
      <c r="E13" s="211" t="e">
        <f t="shared" si="1"/>
        <v>#VALUE!</v>
      </c>
      <c r="F13" s="253" t="e">
        <f t="shared" si="0"/>
        <v>#VALUE!</v>
      </c>
    </row>
    <row r="14" spans="1:6">
      <c r="A14" s="18">
        <v>8</v>
      </c>
      <c r="B14" s="108" t="s">
        <v>91</v>
      </c>
      <c r="C14" s="22" t="s">
        <v>91</v>
      </c>
      <c r="D14" s="21"/>
      <c r="E14" s="211" t="e">
        <f t="shared" si="1"/>
        <v>#VALUE!</v>
      </c>
      <c r="F14" s="253" t="e">
        <f t="shared" si="0"/>
        <v>#VALUE!</v>
      </c>
    </row>
    <row r="15" spans="1:6">
      <c r="A15" s="18">
        <v>9</v>
      </c>
      <c r="B15" s="108" t="s">
        <v>91</v>
      </c>
      <c r="C15" s="22" t="s">
        <v>91</v>
      </c>
      <c r="D15" s="21"/>
      <c r="E15" s="211" t="e">
        <f t="shared" si="1"/>
        <v>#VALUE!</v>
      </c>
      <c r="F15" s="253" t="e">
        <f t="shared" si="0"/>
        <v>#VALUE!</v>
      </c>
    </row>
    <row r="16" spans="1:6">
      <c r="A16" s="18">
        <v>10</v>
      </c>
      <c r="B16" s="108" t="s">
        <v>91</v>
      </c>
      <c r="C16" s="22" t="s">
        <v>91</v>
      </c>
      <c r="D16" s="21"/>
      <c r="E16" s="211" t="e">
        <f t="shared" si="1"/>
        <v>#VALUE!</v>
      </c>
      <c r="F16" s="253" t="e">
        <f t="shared" si="0"/>
        <v>#VALUE!</v>
      </c>
    </row>
    <row r="17" spans="1:6">
      <c r="A17" s="18">
        <v>11</v>
      </c>
      <c r="B17" s="108" t="s">
        <v>91</v>
      </c>
      <c r="C17" s="22" t="s">
        <v>91</v>
      </c>
      <c r="D17" s="21"/>
      <c r="E17" s="211" t="e">
        <f t="shared" si="1"/>
        <v>#VALUE!</v>
      </c>
      <c r="F17" s="253" t="e">
        <f t="shared" si="0"/>
        <v>#VALUE!</v>
      </c>
    </row>
    <row r="18" spans="1:6">
      <c r="A18" s="18">
        <v>13</v>
      </c>
      <c r="B18" s="108" t="s">
        <v>91</v>
      </c>
      <c r="C18" s="22" t="s">
        <v>91</v>
      </c>
      <c r="D18" s="21"/>
      <c r="E18" s="211" t="e">
        <f t="shared" si="1"/>
        <v>#VALUE!</v>
      </c>
      <c r="F18" s="253" t="e">
        <f t="shared" si="0"/>
        <v>#VALUE!</v>
      </c>
    </row>
    <row r="19" spans="1:6">
      <c r="A19" s="18">
        <v>14</v>
      </c>
      <c r="B19" s="108" t="s">
        <v>91</v>
      </c>
      <c r="C19" s="22" t="s">
        <v>91</v>
      </c>
      <c r="D19" s="21"/>
      <c r="E19" s="211" t="e">
        <f t="shared" si="1"/>
        <v>#VALUE!</v>
      </c>
      <c r="F19" s="253" t="e">
        <f t="shared" si="0"/>
        <v>#VALUE!</v>
      </c>
    </row>
    <row r="20" spans="1:6">
      <c r="A20" s="18">
        <v>15</v>
      </c>
      <c r="B20" s="108" t="s">
        <v>91</v>
      </c>
      <c r="C20" s="22" t="s">
        <v>91</v>
      </c>
      <c r="D20" s="21"/>
      <c r="E20" s="211" t="e">
        <f t="shared" si="1"/>
        <v>#VALUE!</v>
      </c>
      <c r="F20" s="253" t="e">
        <f t="shared" si="0"/>
        <v>#VALUE!</v>
      </c>
    </row>
    <row r="21" spans="1:6">
      <c r="A21" s="18">
        <v>16</v>
      </c>
      <c r="B21" s="108" t="s">
        <v>91</v>
      </c>
      <c r="C21" s="22" t="s">
        <v>91</v>
      </c>
      <c r="D21" s="21"/>
      <c r="E21" s="211" t="e">
        <f t="shared" si="1"/>
        <v>#VALUE!</v>
      </c>
      <c r="F21" s="253" t="e">
        <f t="shared" si="0"/>
        <v>#VALUE!</v>
      </c>
    </row>
    <row r="22" spans="1:6">
      <c r="A22" s="18">
        <v>17</v>
      </c>
      <c r="B22" s="108" t="s">
        <v>91</v>
      </c>
      <c r="C22" s="22" t="s">
        <v>91</v>
      </c>
      <c r="D22" s="21"/>
      <c r="E22" s="211" t="e">
        <f t="shared" si="1"/>
        <v>#VALUE!</v>
      </c>
      <c r="F22" s="253" t="e">
        <f t="shared" si="0"/>
        <v>#VALUE!</v>
      </c>
    </row>
    <row r="23" spans="1:6">
      <c r="A23" s="18">
        <v>18</v>
      </c>
      <c r="B23" s="108" t="s">
        <v>91</v>
      </c>
      <c r="C23" s="22" t="s">
        <v>91</v>
      </c>
      <c r="D23" s="21"/>
      <c r="E23" s="211" t="e">
        <f t="shared" si="1"/>
        <v>#VALUE!</v>
      </c>
      <c r="F23" s="253" t="e">
        <f t="shared" si="0"/>
        <v>#VALUE!</v>
      </c>
    </row>
    <row r="24" spans="1:6">
      <c r="A24" s="18">
        <v>19</v>
      </c>
      <c r="B24" s="108" t="s">
        <v>91</v>
      </c>
      <c r="C24" s="22" t="s">
        <v>91</v>
      </c>
      <c r="D24" s="21"/>
      <c r="E24" s="211" t="e">
        <f t="shared" si="1"/>
        <v>#VALUE!</v>
      </c>
      <c r="F24" s="253" t="e">
        <f t="shared" si="0"/>
        <v>#VALUE!</v>
      </c>
    </row>
    <row r="25" spans="1:6">
      <c r="A25" s="18">
        <v>20</v>
      </c>
      <c r="B25" s="108" t="s">
        <v>91</v>
      </c>
      <c r="C25" s="22" t="s">
        <v>91</v>
      </c>
      <c r="D25" s="21"/>
      <c r="E25" s="211" t="e">
        <f t="shared" si="1"/>
        <v>#VALUE!</v>
      </c>
      <c r="F25" s="253" t="e">
        <f t="shared" si="0"/>
        <v>#VALUE!</v>
      </c>
    </row>
    <row r="26" spans="1:6">
      <c r="A26" s="18"/>
      <c r="B26" s="108"/>
      <c r="C26" s="22"/>
      <c r="D26" s="21"/>
      <c r="E26" s="211"/>
      <c r="F26" s="211"/>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31781-ABDD-442E-B733-ED54E70ED359}">
  <sheetPr>
    <tabColor rgb="FF0070C0"/>
  </sheetPr>
  <dimension ref="A1:B42"/>
  <sheetViews>
    <sheetView topLeftCell="A28" workbookViewId="0">
      <selection activeCell="B43" sqref="B43"/>
    </sheetView>
  </sheetViews>
  <sheetFormatPr defaultRowHeight="15"/>
  <cols>
    <col min="1" max="1" width="19.42578125" customWidth="1"/>
    <col min="2" max="2" width="66.28515625" customWidth="1"/>
  </cols>
  <sheetData>
    <row r="1" spans="1:2" ht="19.5">
      <c r="A1" s="261" t="s">
        <v>960</v>
      </c>
    </row>
    <row r="2" spans="1:2" ht="15.75" thickBot="1">
      <c r="A2" s="254"/>
    </row>
    <row r="3" spans="1:2" ht="15.75" thickBot="1">
      <c r="A3" s="235"/>
      <c r="B3" s="236" t="s">
        <v>0</v>
      </c>
    </row>
    <row r="4" spans="1:2" ht="15.75" thickBot="1">
      <c r="A4" s="237" t="s">
        <v>1449</v>
      </c>
      <c r="B4" s="238" t="s">
        <v>891</v>
      </c>
    </row>
    <row r="5" spans="1:2" ht="15.75" thickBot="1">
      <c r="A5" s="237" t="s">
        <v>240</v>
      </c>
      <c r="B5" s="238" t="s">
        <v>891</v>
      </c>
    </row>
    <row r="6" spans="1:2" ht="15.75" thickBot="1">
      <c r="A6" s="237" t="s">
        <v>146</v>
      </c>
      <c r="B6" s="238" t="s">
        <v>891</v>
      </c>
    </row>
    <row r="7" spans="1:2" ht="26.25" thickBot="1">
      <c r="A7" s="237" t="s">
        <v>892</v>
      </c>
      <c r="B7" s="255" t="s">
        <v>1463</v>
      </c>
    </row>
    <row r="8" spans="1:2" ht="19.5">
      <c r="A8" s="256"/>
    </row>
    <row r="9" spans="1:2">
      <c r="B9" s="203" t="s">
        <v>942</v>
      </c>
    </row>
    <row r="10" spans="1:2">
      <c r="B10" s="223" t="s">
        <v>943</v>
      </c>
    </row>
    <row r="11" spans="1:2">
      <c r="B11" s="223"/>
    </row>
    <row r="12" spans="1:2" ht="51">
      <c r="B12" s="257" t="s">
        <v>944</v>
      </c>
    </row>
    <row r="13" spans="1:2" ht="51">
      <c r="B13" s="257" t="s">
        <v>945</v>
      </c>
    </row>
    <row r="14" spans="1:2">
      <c r="B14" s="258"/>
    </row>
    <row r="15" spans="1:2">
      <c r="B15" s="203" t="s">
        <v>946</v>
      </c>
    </row>
    <row r="16" spans="1:2">
      <c r="B16" s="259" t="s">
        <v>947</v>
      </c>
    </row>
    <row r="18" spans="2:2" ht="25.5">
      <c r="B18" s="257" t="s">
        <v>948</v>
      </c>
    </row>
    <row r="20" spans="2:2" ht="25.5">
      <c r="B20" s="257" t="s">
        <v>949</v>
      </c>
    </row>
    <row r="22" spans="2:2" ht="25.5">
      <c r="B22" s="257" t="s">
        <v>950</v>
      </c>
    </row>
    <row r="23" spans="2:2">
      <c r="B23" s="260"/>
    </row>
    <row r="24" spans="2:2" ht="25.5">
      <c r="B24" s="257" t="s">
        <v>951</v>
      </c>
    </row>
    <row r="26" spans="2:2">
      <c r="B26" s="224" t="s">
        <v>952</v>
      </c>
    </row>
    <row r="28" spans="2:2" ht="25.5">
      <c r="B28" s="257" t="s">
        <v>953</v>
      </c>
    </row>
    <row r="30" spans="2:2" ht="38.25">
      <c r="B30" s="257" t="s">
        <v>954</v>
      </c>
    </row>
    <row r="32" spans="2:2" ht="25.5">
      <c r="B32" s="257" t="s">
        <v>955</v>
      </c>
    </row>
    <row r="33" spans="2:2">
      <c r="B33" s="260"/>
    </row>
    <row r="34" spans="2:2" ht="25.5">
      <c r="B34" s="257" t="s">
        <v>956</v>
      </c>
    </row>
    <row r="36" spans="2:2">
      <c r="B36" s="224" t="s">
        <v>957</v>
      </c>
    </row>
    <row r="38" spans="2:2" ht="38.25">
      <c r="B38" s="257" t="s">
        <v>958</v>
      </c>
    </row>
    <row r="40" spans="2:2" ht="38.25">
      <c r="B40" s="257" t="s">
        <v>959</v>
      </c>
    </row>
    <row r="42" spans="2:2">
      <c r="B42" s="224" t="s">
        <v>1464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A0041-5304-4834-AE5B-98ACEC6DF712}">
  <dimension ref="A1:A17"/>
  <sheetViews>
    <sheetView workbookViewId="0">
      <selection activeCell="D13" sqref="D13"/>
    </sheetView>
  </sheetViews>
  <sheetFormatPr defaultRowHeight="15"/>
  <cols>
    <col min="1" max="1" width="93.28515625" customWidth="1"/>
  </cols>
  <sheetData>
    <row r="1" spans="1:1" ht="18">
      <c r="A1" s="213" t="s">
        <v>973</v>
      </c>
    </row>
    <row r="2" spans="1:1">
      <c r="A2" s="223"/>
    </row>
    <row r="3" spans="1:1" ht="25.5">
      <c r="A3" s="262" t="s">
        <v>961</v>
      </c>
    </row>
    <row r="4" spans="1:1">
      <c r="A4" s="223"/>
    </row>
    <row r="5" spans="1:1" ht="15.75" thickBot="1">
      <c r="A5" s="223"/>
    </row>
    <row r="6" spans="1:1" ht="15.75" thickTop="1">
      <c r="A6" s="263" t="s">
        <v>962</v>
      </c>
    </row>
    <row r="7" spans="1:1" ht="51">
      <c r="A7" s="264" t="s">
        <v>963</v>
      </c>
    </row>
    <row r="8" spans="1:1" ht="38.25">
      <c r="A8" s="264" t="s">
        <v>964</v>
      </c>
    </row>
    <row r="9" spans="1:1" ht="25.5">
      <c r="A9" s="264" t="s">
        <v>965</v>
      </c>
    </row>
    <row r="10" spans="1:1" ht="25.5">
      <c r="A10" s="265" t="s">
        <v>966</v>
      </c>
    </row>
    <row r="11" spans="1:1" ht="38.25">
      <c r="A11" s="265" t="s">
        <v>967</v>
      </c>
    </row>
    <row r="12" spans="1:1" ht="51">
      <c r="A12" s="265" t="s">
        <v>968</v>
      </c>
    </row>
    <row r="13" spans="1:1" ht="76.5">
      <c r="A13" s="265" t="s">
        <v>969</v>
      </c>
    </row>
    <row r="14" spans="1:1" ht="63.75">
      <c r="A14" s="266" t="s">
        <v>970</v>
      </c>
    </row>
    <row r="15" spans="1:1" ht="51">
      <c r="A15" s="265" t="s">
        <v>971</v>
      </c>
    </row>
    <row r="16" spans="1:1" ht="26.25" thickBot="1">
      <c r="A16" s="267" t="s">
        <v>972</v>
      </c>
    </row>
    <row r="17" ht="15.75" thickTop="1"/>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0"/>
  <sheetViews>
    <sheetView workbookViewId="0">
      <selection activeCell="I2" sqref="I2"/>
    </sheetView>
  </sheetViews>
  <sheetFormatPr defaultRowHeight="15"/>
  <sheetData>
    <row r="1" spans="1:9">
      <c r="A1" t="s">
        <v>57</v>
      </c>
      <c r="D1">
        <v>0</v>
      </c>
      <c r="G1" t="s">
        <v>751</v>
      </c>
      <c r="I1" t="s">
        <v>311</v>
      </c>
    </row>
    <row r="2" spans="1:9">
      <c r="A2" t="s">
        <v>311</v>
      </c>
      <c r="D2">
        <v>50</v>
      </c>
      <c r="G2" t="s">
        <v>1493</v>
      </c>
      <c r="I2" t="s">
        <v>1496</v>
      </c>
    </row>
    <row r="3" spans="1:9">
      <c r="A3" t="s">
        <v>860</v>
      </c>
      <c r="D3">
        <v>40</v>
      </c>
      <c r="G3" t="s">
        <v>1494</v>
      </c>
      <c r="I3" t="s">
        <v>1497</v>
      </c>
    </row>
    <row r="4" spans="1:9">
      <c r="A4" t="s">
        <v>859</v>
      </c>
      <c r="D4">
        <v>30</v>
      </c>
      <c r="G4" t="s">
        <v>1495</v>
      </c>
    </row>
    <row r="5" spans="1:9">
      <c r="D5">
        <v>20</v>
      </c>
    </row>
    <row r="6" spans="1:9">
      <c r="D6">
        <v>10</v>
      </c>
    </row>
    <row r="7" spans="1:9">
      <c r="D7" t="s">
        <v>859</v>
      </c>
    </row>
    <row r="10" spans="1:9">
      <c r="B10" s="161"/>
    </row>
  </sheetData>
  <customSheetViews>
    <customSheetView guid="{BD3BB644-FD58-43C6-8156-1BD0BBDEEE88}">
      <selection activeCell="A5" sqref="A5"/>
      <pageMargins left="0.7" right="0.7" top="0.75" bottom="0.75" header="0.3" footer="0.3"/>
    </customSheetView>
    <customSheetView guid="{A1D9BC16-97D5-4B07-B3B4-7722A1CAE2B0}">
      <selection activeCell="I21" sqref="I21"/>
      <pageMargins left="0.7" right="0.7" top="0.75" bottom="0.75" header="0.3" footer="0.3"/>
    </customSheetView>
    <customSheetView guid="{507F482F-13C0-4805-AED4-AEDBC347912B}">
      <selection activeCell="A5" sqref="A5"/>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R292"/>
  <sheetViews>
    <sheetView tabSelected="1" topLeftCell="C1" zoomScaleNormal="100" zoomScaleSheetLayoutView="90" workbookViewId="0">
      <pane ySplit="1" topLeftCell="A2" activePane="bottomLeft" state="frozen"/>
      <selection pane="bottomLeft" activeCell="L3" sqref="L3:L13"/>
    </sheetView>
  </sheetViews>
  <sheetFormatPr defaultColWidth="8.85546875" defaultRowHeight="15"/>
  <cols>
    <col min="1" max="1" width="6.28515625" style="323" bestFit="1" customWidth="1"/>
    <col min="2" max="2" width="24.28515625" style="149" bestFit="1" customWidth="1"/>
    <col min="3" max="3" width="59.5703125" style="200" bestFit="1" customWidth="1"/>
    <col min="4" max="4" width="13.28515625" style="149" customWidth="1"/>
    <col min="5" max="5" width="11.7109375" style="288" bestFit="1" customWidth="1"/>
    <col min="6" max="6" width="20.42578125" style="149" bestFit="1" customWidth="1"/>
    <col min="7" max="7" width="10.28515625" style="294" bestFit="1" customWidth="1"/>
    <col min="8" max="8" width="12.42578125" style="294" bestFit="1" customWidth="1"/>
    <col min="9" max="9" width="10.42578125" style="149" bestFit="1" customWidth="1"/>
    <col min="10" max="10" width="6.7109375" style="149" bestFit="1" customWidth="1"/>
    <col min="11" max="11" width="15.42578125" style="149" bestFit="1" customWidth="1"/>
    <col min="12" max="12" width="25" style="149" customWidth="1"/>
    <col min="13" max="13" width="0" style="149" hidden="1" customWidth="1"/>
    <col min="14" max="14" width="15.85546875" style="149" bestFit="1" customWidth="1"/>
    <col min="15" max="15" width="69" style="303" customWidth="1"/>
    <col min="16" max="16" width="13.42578125" style="149" bestFit="1" customWidth="1"/>
    <col min="17" max="17" width="5" style="149" bestFit="1" customWidth="1"/>
    <col min="18" max="18" width="10.7109375" style="149" bestFit="1" customWidth="1"/>
    <col min="19" max="16384" width="8.85546875" style="149"/>
  </cols>
  <sheetData>
    <row r="1" spans="1:18" ht="15" customHeight="1">
      <c r="A1" s="315" t="s">
        <v>847</v>
      </c>
      <c r="B1" s="184" t="s">
        <v>848</v>
      </c>
      <c r="C1" s="184" t="s">
        <v>849</v>
      </c>
      <c r="D1" s="185" t="s">
        <v>53</v>
      </c>
      <c r="E1" s="285" t="s">
        <v>54</v>
      </c>
      <c r="F1" s="184" t="s">
        <v>55</v>
      </c>
      <c r="G1" s="289" t="s">
        <v>850</v>
      </c>
      <c r="H1" s="289" t="s">
        <v>851</v>
      </c>
      <c r="I1" s="186" t="s">
        <v>852</v>
      </c>
      <c r="J1" s="185" t="s">
        <v>1205</v>
      </c>
      <c r="K1" s="185" t="s">
        <v>53</v>
      </c>
    </row>
    <row r="2" spans="1:18" s="188" customFormat="1" ht="19.899999999999999" customHeight="1">
      <c r="A2" s="316">
        <v>1</v>
      </c>
      <c r="B2" s="170" t="s">
        <v>52</v>
      </c>
      <c r="C2" s="170" t="s">
        <v>52</v>
      </c>
      <c r="D2" s="171" t="s">
        <v>1208</v>
      </c>
      <c r="E2" s="172" t="s">
        <v>54</v>
      </c>
      <c r="F2" s="170" t="s">
        <v>55</v>
      </c>
      <c r="G2" s="290">
        <f>SUBTOTAL(9,G9:G13)</f>
        <v>0</v>
      </c>
      <c r="H2" s="290">
        <f>SUBTOTAL(9,H9:H13)</f>
        <v>19</v>
      </c>
      <c r="I2" s="187">
        <f>G2/H2</f>
        <v>0</v>
      </c>
      <c r="J2" s="171" t="s">
        <v>1205</v>
      </c>
      <c r="K2" s="170" t="s">
        <v>1200</v>
      </c>
      <c r="N2" s="170" t="s">
        <v>974</v>
      </c>
      <c r="O2" s="170" t="s">
        <v>974</v>
      </c>
      <c r="P2" s="171" t="s">
        <v>1209</v>
      </c>
      <c r="Q2" s="171" t="s">
        <v>1229</v>
      </c>
      <c r="R2" s="170" t="s">
        <v>1232</v>
      </c>
    </row>
    <row r="3" spans="1:18" ht="31.5">
      <c r="A3" s="317" t="s">
        <v>657</v>
      </c>
      <c r="B3" s="144" t="s">
        <v>1124</v>
      </c>
      <c r="C3" s="144" t="s">
        <v>1125</v>
      </c>
      <c r="D3" s="145" t="s">
        <v>56</v>
      </c>
      <c r="E3" s="168"/>
      <c r="F3" s="169"/>
      <c r="G3" s="295"/>
      <c r="H3" s="295"/>
      <c r="I3" s="296"/>
      <c r="J3" s="296" t="s">
        <v>414</v>
      </c>
      <c r="K3" s="296" t="s">
        <v>853</v>
      </c>
      <c r="L3" s="377" t="s">
        <v>1562</v>
      </c>
      <c r="N3" s="335"/>
      <c r="O3" s="335" t="s">
        <v>1249</v>
      </c>
      <c r="P3" s="301" t="s">
        <v>1206</v>
      </c>
      <c r="Q3" s="296" t="s">
        <v>1230</v>
      </c>
      <c r="R3" s="296" t="s">
        <v>1231</v>
      </c>
    </row>
    <row r="4" spans="1:18" ht="21">
      <c r="A4" s="317" t="s">
        <v>457</v>
      </c>
      <c r="B4" s="335" t="s">
        <v>1123</v>
      </c>
      <c r="C4" s="146" t="s">
        <v>1126</v>
      </c>
      <c r="D4" s="145" t="s">
        <v>56</v>
      </c>
      <c r="E4" s="168"/>
      <c r="F4" s="169"/>
      <c r="G4" s="295"/>
      <c r="H4" s="295"/>
      <c r="I4" s="296"/>
      <c r="J4" s="296" t="s">
        <v>414</v>
      </c>
      <c r="K4" s="296" t="s">
        <v>853</v>
      </c>
      <c r="L4" s="377"/>
      <c r="N4" s="335"/>
      <c r="O4" s="334" t="s">
        <v>1235</v>
      </c>
      <c r="P4" s="301" t="s">
        <v>1206</v>
      </c>
      <c r="Q4" s="296" t="s">
        <v>1230</v>
      </c>
      <c r="R4" s="296" t="s">
        <v>1231</v>
      </c>
    </row>
    <row r="5" spans="1:18" ht="31.5">
      <c r="A5" s="317" t="s">
        <v>530</v>
      </c>
      <c r="B5" s="144" t="s">
        <v>1122</v>
      </c>
      <c r="C5" s="144" t="s">
        <v>1024</v>
      </c>
      <c r="D5" s="145" t="s">
        <v>56</v>
      </c>
      <c r="E5" s="168"/>
      <c r="F5" s="169"/>
      <c r="G5" s="295"/>
      <c r="H5" s="295"/>
      <c r="I5" s="296"/>
      <c r="J5" s="296" t="s">
        <v>414</v>
      </c>
      <c r="K5" s="296" t="s">
        <v>853</v>
      </c>
      <c r="L5" s="377"/>
      <c r="N5" s="335"/>
      <c r="O5" s="300" t="s">
        <v>1025</v>
      </c>
      <c r="P5" s="301" t="s">
        <v>1206</v>
      </c>
      <c r="Q5" s="296" t="s">
        <v>1230</v>
      </c>
      <c r="R5" s="296" t="s">
        <v>1231</v>
      </c>
    </row>
    <row r="6" spans="1:18" ht="21">
      <c r="A6" s="317" t="s">
        <v>458</v>
      </c>
      <c r="B6" s="144" t="s">
        <v>366</v>
      </c>
      <c r="C6" s="144" t="s">
        <v>1023</v>
      </c>
      <c r="D6" s="145" t="s">
        <v>56</v>
      </c>
      <c r="E6" s="168"/>
      <c r="F6" s="169"/>
      <c r="G6" s="295"/>
      <c r="H6" s="295"/>
      <c r="I6" s="296"/>
      <c r="J6" s="296" t="s">
        <v>414</v>
      </c>
      <c r="K6" s="296" t="s">
        <v>853</v>
      </c>
      <c r="L6" s="377"/>
      <c r="N6" s="335"/>
      <c r="O6" s="300" t="s">
        <v>1026</v>
      </c>
      <c r="P6" s="301" t="s">
        <v>1206</v>
      </c>
      <c r="Q6" s="296" t="s">
        <v>1230</v>
      </c>
      <c r="R6" s="296" t="s">
        <v>1231</v>
      </c>
    </row>
    <row r="7" spans="1:18" ht="10.5">
      <c r="A7" s="317" t="s">
        <v>459</v>
      </c>
      <c r="B7" s="166" t="s">
        <v>786</v>
      </c>
      <c r="C7" s="144" t="s">
        <v>816</v>
      </c>
      <c r="D7" s="145" t="s">
        <v>56</v>
      </c>
      <c r="E7" s="168"/>
      <c r="F7" s="169"/>
      <c r="G7" s="295"/>
      <c r="H7" s="295"/>
      <c r="I7" s="296"/>
      <c r="J7" s="296" t="s">
        <v>414</v>
      </c>
      <c r="K7" s="296" t="s">
        <v>853</v>
      </c>
      <c r="L7" s="377"/>
      <c r="N7" s="335"/>
      <c r="O7" s="300" t="s">
        <v>1236</v>
      </c>
      <c r="P7" s="301" t="s">
        <v>1206</v>
      </c>
      <c r="Q7" s="296" t="s">
        <v>1230</v>
      </c>
      <c r="R7" s="296" t="s">
        <v>1231</v>
      </c>
    </row>
    <row r="8" spans="1:18" ht="21">
      <c r="A8" s="317" t="s">
        <v>460</v>
      </c>
      <c r="B8" s="144" t="s">
        <v>578</v>
      </c>
      <c r="C8" s="144" t="s">
        <v>59</v>
      </c>
      <c r="D8" s="145" t="s">
        <v>56</v>
      </c>
      <c r="E8" s="168"/>
      <c r="F8" s="169"/>
      <c r="G8" s="295"/>
      <c r="H8" s="295"/>
      <c r="I8" s="296"/>
      <c r="J8" s="296" t="s">
        <v>414</v>
      </c>
      <c r="K8" s="296" t="s">
        <v>853</v>
      </c>
      <c r="L8" s="377"/>
      <c r="N8" s="335"/>
      <c r="O8" s="300" t="s">
        <v>1027</v>
      </c>
      <c r="P8" s="301" t="s">
        <v>1206</v>
      </c>
      <c r="Q8" s="296" t="s">
        <v>1230</v>
      </c>
      <c r="R8" s="296" t="s">
        <v>1231</v>
      </c>
    </row>
    <row r="9" spans="1:18" s="188" customFormat="1" ht="28.5" customHeight="1">
      <c r="A9" s="318" t="s">
        <v>582</v>
      </c>
      <c r="B9" s="156" t="s">
        <v>531</v>
      </c>
      <c r="C9" s="155" t="s">
        <v>817</v>
      </c>
      <c r="D9" s="147" t="s">
        <v>220</v>
      </c>
      <c r="E9" s="286"/>
      <c r="F9" s="190"/>
      <c r="G9" s="286">
        <f>IF(E9="Ja",H9,0)</f>
        <v>0</v>
      </c>
      <c r="H9" s="299">
        <f>IF(E9="Ikke relevant",0,5)</f>
        <v>5</v>
      </c>
      <c r="I9" s="296"/>
      <c r="J9" s="296" t="s">
        <v>365</v>
      </c>
      <c r="K9" s="296" t="s">
        <v>853</v>
      </c>
      <c r="L9" s="377"/>
      <c r="N9" s="335"/>
      <c r="O9" s="300" t="s">
        <v>1237</v>
      </c>
      <c r="P9" s="147" t="s">
        <v>1213</v>
      </c>
      <c r="Q9" s="296" t="s">
        <v>365</v>
      </c>
      <c r="R9" s="296" t="s">
        <v>1231</v>
      </c>
    </row>
    <row r="10" spans="1:18" s="188" customFormat="1" ht="21">
      <c r="A10" s="318" t="s">
        <v>591</v>
      </c>
      <c r="B10" s="156" t="s">
        <v>622</v>
      </c>
      <c r="C10" s="155" t="s">
        <v>581</v>
      </c>
      <c r="D10" s="147" t="s">
        <v>221</v>
      </c>
      <c r="E10" s="286"/>
      <c r="F10" s="190"/>
      <c r="G10" s="286">
        <f>IF(E10="Ja",H10,0)</f>
        <v>0</v>
      </c>
      <c r="H10" s="299">
        <f>IF(E10="Ikke relevant",0,3)</f>
        <v>3</v>
      </c>
      <c r="I10" s="296"/>
      <c r="J10" s="296" t="s">
        <v>365</v>
      </c>
      <c r="K10" s="296" t="s">
        <v>853</v>
      </c>
      <c r="L10" s="377"/>
      <c r="N10" s="335"/>
      <c r="O10" s="339" t="s">
        <v>1238</v>
      </c>
      <c r="P10" s="80" t="s">
        <v>1214</v>
      </c>
      <c r="Q10" s="296" t="s">
        <v>365</v>
      </c>
      <c r="R10" s="296" t="s">
        <v>1231</v>
      </c>
    </row>
    <row r="11" spans="1:18" s="188" customFormat="1" ht="21">
      <c r="A11" s="318" t="s">
        <v>592</v>
      </c>
      <c r="B11" s="156" t="s">
        <v>1127</v>
      </c>
      <c r="C11" s="155" t="s">
        <v>645</v>
      </c>
      <c r="D11" s="147" t="s">
        <v>220</v>
      </c>
      <c r="E11" s="286"/>
      <c r="F11" s="190"/>
      <c r="G11" s="286">
        <f>IF(E11="Ja",H11,0)</f>
        <v>0</v>
      </c>
      <c r="H11" s="299">
        <f>IF(E11="Ikke relevant",0,5)</f>
        <v>5</v>
      </c>
      <c r="I11" s="296"/>
      <c r="J11" s="296" t="s">
        <v>365</v>
      </c>
      <c r="K11" s="296" t="s">
        <v>853</v>
      </c>
      <c r="L11" s="377"/>
      <c r="N11" s="335"/>
      <c r="O11" s="339" t="s">
        <v>1239</v>
      </c>
      <c r="P11" s="80" t="s">
        <v>1215</v>
      </c>
      <c r="Q11" s="296" t="s">
        <v>365</v>
      </c>
      <c r="R11" s="296" t="s">
        <v>1231</v>
      </c>
    </row>
    <row r="12" spans="1:18" s="188" customFormat="1" ht="21">
      <c r="A12" s="318" t="s">
        <v>593</v>
      </c>
      <c r="B12" s="156" t="s">
        <v>583</v>
      </c>
      <c r="C12" s="155" t="s">
        <v>585</v>
      </c>
      <c r="D12" s="147" t="s">
        <v>221</v>
      </c>
      <c r="E12" s="286"/>
      <c r="F12" s="190"/>
      <c r="G12" s="286">
        <f>IF(E12="Ja",H12,0)</f>
        <v>0</v>
      </c>
      <c r="H12" s="299">
        <f t="shared" ref="H12:H13" si="0">IF(E12="Ikke relevant",0,3)</f>
        <v>3</v>
      </c>
      <c r="I12" s="296"/>
      <c r="J12" s="296" t="s">
        <v>365</v>
      </c>
      <c r="K12" s="296" t="s">
        <v>853</v>
      </c>
      <c r="L12" s="377"/>
      <c r="N12" s="335"/>
      <c r="O12" s="339" t="s">
        <v>1240</v>
      </c>
      <c r="P12" s="80" t="s">
        <v>1214</v>
      </c>
      <c r="Q12" s="296" t="s">
        <v>365</v>
      </c>
      <c r="R12" s="296" t="s">
        <v>1231</v>
      </c>
    </row>
    <row r="13" spans="1:18" s="188" customFormat="1" ht="21">
      <c r="A13" s="318" t="s">
        <v>764</v>
      </c>
      <c r="B13" s="156" t="s">
        <v>765</v>
      </c>
      <c r="C13" s="155" t="s">
        <v>1529</v>
      </c>
      <c r="D13" s="147" t="s">
        <v>221</v>
      </c>
      <c r="E13" s="286"/>
      <c r="F13" s="190"/>
      <c r="G13" s="286">
        <f>IF(E13="Ja",H13,0)</f>
        <v>0</v>
      </c>
      <c r="H13" s="299">
        <f t="shared" si="0"/>
        <v>3</v>
      </c>
      <c r="I13" s="296"/>
      <c r="J13" s="296" t="s">
        <v>365</v>
      </c>
      <c r="K13" s="296" t="s">
        <v>853</v>
      </c>
      <c r="L13" s="377"/>
      <c r="N13" s="335"/>
      <c r="O13" s="339" t="s">
        <v>1241</v>
      </c>
      <c r="P13" s="80" t="s">
        <v>1214</v>
      </c>
      <c r="Q13" s="296" t="s">
        <v>365</v>
      </c>
      <c r="R13" s="296" t="s">
        <v>1231</v>
      </c>
    </row>
    <row r="14" spans="1:18" ht="19.899999999999999" customHeight="1">
      <c r="A14" s="316">
        <v>2</v>
      </c>
      <c r="B14" s="170" t="s">
        <v>795</v>
      </c>
      <c r="C14" s="170" t="s">
        <v>795</v>
      </c>
      <c r="D14" s="171" t="s">
        <v>53</v>
      </c>
      <c r="E14" s="172" t="s">
        <v>54</v>
      </c>
      <c r="F14" s="170" t="s">
        <v>55</v>
      </c>
      <c r="G14" s="290">
        <f>SUBTOTAL(9,G22)</f>
        <v>0</v>
      </c>
      <c r="H14" s="290">
        <f>SUBTOTAL(9,H22)</f>
        <v>4</v>
      </c>
      <c r="I14" s="187">
        <f>G14/H14</f>
        <v>0</v>
      </c>
      <c r="J14" s="171" t="s">
        <v>1205</v>
      </c>
      <c r="K14" s="171" t="s">
        <v>53</v>
      </c>
      <c r="N14" s="170" t="s">
        <v>975</v>
      </c>
      <c r="O14" s="170" t="s">
        <v>975</v>
      </c>
      <c r="P14" s="170" t="s">
        <v>53</v>
      </c>
      <c r="Q14" s="171" t="s">
        <v>1229</v>
      </c>
      <c r="R14" s="171" t="s">
        <v>53</v>
      </c>
    </row>
    <row r="15" spans="1:18" ht="21">
      <c r="A15" s="317" t="s">
        <v>461</v>
      </c>
      <c r="B15" s="144" t="s">
        <v>367</v>
      </c>
      <c r="C15" s="144" t="s">
        <v>584</v>
      </c>
      <c r="D15" s="145" t="s">
        <v>56</v>
      </c>
      <c r="E15" s="158"/>
      <c r="F15" s="159"/>
      <c r="G15" s="295"/>
      <c r="H15" s="295"/>
      <c r="I15" s="296"/>
      <c r="J15" s="296" t="s">
        <v>414</v>
      </c>
      <c r="K15" s="296" t="s">
        <v>853</v>
      </c>
      <c r="N15" s="335"/>
      <c r="O15" s="89" t="s">
        <v>1245</v>
      </c>
      <c r="P15" s="80" t="s">
        <v>1206</v>
      </c>
      <c r="Q15" s="296" t="s">
        <v>1230</v>
      </c>
      <c r="R15" s="296" t="s">
        <v>1231</v>
      </c>
    </row>
    <row r="16" spans="1:18" ht="31.5">
      <c r="A16" s="317" t="s">
        <v>462</v>
      </c>
      <c r="B16" s="144" t="s">
        <v>1022</v>
      </c>
      <c r="C16" s="144" t="s">
        <v>1128</v>
      </c>
      <c r="D16" s="145" t="s">
        <v>56</v>
      </c>
      <c r="E16" s="158"/>
      <c r="F16" s="159"/>
      <c r="G16" s="295"/>
      <c r="H16" s="295"/>
      <c r="I16" s="296"/>
      <c r="J16" s="296" t="s">
        <v>414</v>
      </c>
      <c r="K16" s="296" t="s">
        <v>853</v>
      </c>
      <c r="N16" s="335"/>
      <c r="O16" s="339" t="s">
        <v>1242</v>
      </c>
      <c r="P16" s="80" t="s">
        <v>1206</v>
      </c>
      <c r="Q16" s="296" t="s">
        <v>1230</v>
      </c>
      <c r="R16" s="296" t="s">
        <v>1231</v>
      </c>
    </row>
    <row r="17" spans="1:18" s="188" customFormat="1" ht="31.5">
      <c r="A17" s="317" t="s">
        <v>463</v>
      </c>
      <c r="B17" s="144" t="s">
        <v>1129</v>
      </c>
      <c r="C17" s="144" t="s">
        <v>818</v>
      </c>
      <c r="D17" s="145" t="s">
        <v>56</v>
      </c>
      <c r="E17" s="158"/>
      <c r="F17" s="159"/>
      <c r="G17" s="295"/>
      <c r="H17" s="295"/>
      <c r="I17" s="296"/>
      <c r="J17" s="296" t="s">
        <v>414</v>
      </c>
      <c r="K17" s="296" t="s">
        <v>853</v>
      </c>
      <c r="N17" s="335"/>
      <c r="O17" s="339" t="s">
        <v>1246</v>
      </c>
      <c r="P17" s="80" t="s">
        <v>1206</v>
      </c>
      <c r="Q17" s="296" t="s">
        <v>1230</v>
      </c>
      <c r="R17" s="296" t="s">
        <v>1231</v>
      </c>
    </row>
    <row r="18" spans="1:18" ht="21">
      <c r="A18" s="318" t="s">
        <v>532</v>
      </c>
      <c r="B18" s="156" t="s">
        <v>1102</v>
      </c>
      <c r="C18" s="156" t="s">
        <v>1530</v>
      </c>
      <c r="D18" s="157" t="s">
        <v>56</v>
      </c>
      <c r="E18" s="286"/>
      <c r="F18" s="191"/>
      <c r="G18" s="295"/>
      <c r="H18" s="295"/>
      <c r="I18" s="296"/>
      <c r="J18" s="296" t="s">
        <v>414</v>
      </c>
      <c r="K18" s="296" t="s">
        <v>853</v>
      </c>
      <c r="N18" s="335"/>
      <c r="O18" s="339" t="s">
        <v>1247</v>
      </c>
      <c r="P18" s="80" t="s">
        <v>1206</v>
      </c>
      <c r="Q18" s="296" t="s">
        <v>1230</v>
      </c>
      <c r="R18" s="296" t="s">
        <v>1231</v>
      </c>
    </row>
    <row r="19" spans="1:18" s="192" customFormat="1" ht="31.5">
      <c r="A19" s="318" t="s">
        <v>586</v>
      </c>
      <c r="B19" s="156" t="s">
        <v>590</v>
      </c>
      <c r="C19" s="156" t="s">
        <v>1531</v>
      </c>
      <c r="D19" s="157" t="s">
        <v>56</v>
      </c>
      <c r="E19" s="286"/>
      <c r="F19" s="191"/>
      <c r="G19" s="295"/>
      <c r="H19" s="295"/>
      <c r="I19" s="296"/>
      <c r="J19" s="296" t="s">
        <v>414</v>
      </c>
      <c r="K19" s="296" t="s">
        <v>853</v>
      </c>
      <c r="N19" s="335"/>
      <c r="O19" s="339" t="s">
        <v>1248</v>
      </c>
      <c r="P19" s="80" t="s">
        <v>1206</v>
      </c>
      <c r="Q19" s="296" t="s">
        <v>1230</v>
      </c>
      <c r="R19" s="296" t="s">
        <v>1231</v>
      </c>
    </row>
    <row r="20" spans="1:18" s="192" customFormat="1" ht="21">
      <c r="A20" s="318" t="s">
        <v>587</v>
      </c>
      <c r="B20" s="156" t="s">
        <v>1101</v>
      </c>
      <c r="C20" s="350" t="s">
        <v>1198</v>
      </c>
      <c r="D20" s="351" t="s">
        <v>56</v>
      </c>
      <c r="E20" s="286"/>
      <c r="F20" s="191"/>
      <c r="G20" s="295"/>
      <c r="H20" s="306"/>
      <c r="I20" s="296"/>
      <c r="J20" s="296" t="s">
        <v>414</v>
      </c>
      <c r="K20" s="296" t="s">
        <v>853</v>
      </c>
      <c r="N20" s="335"/>
      <c r="O20" s="339" t="s">
        <v>1243</v>
      </c>
      <c r="P20" s="80" t="s">
        <v>1206</v>
      </c>
      <c r="Q20" s="296" t="s">
        <v>1230</v>
      </c>
      <c r="R20" s="296" t="s">
        <v>1231</v>
      </c>
    </row>
    <row r="21" spans="1:18" s="192" customFormat="1" ht="31.5">
      <c r="A21" s="318" t="s">
        <v>588</v>
      </c>
      <c r="B21" s="156" t="s">
        <v>589</v>
      </c>
      <c r="C21" s="156" t="s">
        <v>1532</v>
      </c>
      <c r="D21" s="351" t="s">
        <v>56</v>
      </c>
      <c r="E21" s="286"/>
      <c r="F21" s="191"/>
      <c r="G21" s="295"/>
      <c r="H21" s="306"/>
      <c r="I21" s="296"/>
      <c r="J21" s="296" t="s">
        <v>414</v>
      </c>
      <c r="K21" s="296" t="s">
        <v>853</v>
      </c>
      <c r="N21" s="335"/>
      <c r="O21" s="339" t="s">
        <v>1250</v>
      </c>
      <c r="P21" s="80" t="s">
        <v>1206</v>
      </c>
      <c r="Q21" s="296" t="s">
        <v>1230</v>
      </c>
      <c r="R21" s="296" t="s">
        <v>1231</v>
      </c>
    </row>
    <row r="22" spans="1:18" s="192" customFormat="1" ht="21">
      <c r="A22" s="318" t="s">
        <v>626</v>
      </c>
      <c r="B22" s="156" t="s">
        <v>627</v>
      </c>
      <c r="C22" s="156" t="s">
        <v>1130</v>
      </c>
      <c r="D22" s="147" t="s">
        <v>216</v>
      </c>
      <c r="E22" s="286"/>
      <c r="F22" s="191"/>
      <c r="G22" s="286">
        <f>IF(E22="Ja",H22,0)</f>
        <v>0</v>
      </c>
      <c r="H22" s="299">
        <f>IF(E22="Ikke relevant",0,4)</f>
        <v>4</v>
      </c>
      <c r="I22" s="296"/>
      <c r="J22" s="296" t="s">
        <v>365</v>
      </c>
      <c r="K22" s="296" t="s">
        <v>853</v>
      </c>
      <c r="N22" s="335"/>
      <c r="O22" s="339" t="s">
        <v>1244</v>
      </c>
      <c r="P22" s="80" t="s">
        <v>1216</v>
      </c>
      <c r="Q22" s="296" t="s">
        <v>365</v>
      </c>
      <c r="R22" s="296" t="s">
        <v>1231</v>
      </c>
    </row>
    <row r="23" spans="1:18" s="193" customFormat="1" ht="21">
      <c r="A23" s="318" t="s">
        <v>658</v>
      </c>
      <c r="B23" s="156" t="s">
        <v>1117</v>
      </c>
      <c r="C23" s="156" t="s">
        <v>1533</v>
      </c>
      <c r="D23" s="147" t="s">
        <v>56</v>
      </c>
      <c r="E23" s="286"/>
      <c r="F23" s="191"/>
      <c r="G23" s="295"/>
      <c r="H23" s="295"/>
      <c r="I23" s="296"/>
      <c r="J23" s="296" t="s">
        <v>414</v>
      </c>
      <c r="K23" s="296" t="s">
        <v>853</v>
      </c>
      <c r="N23" s="335"/>
      <c r="O23" s="339" t="s">
        <v>1251</v>
      </c>
      <c r="P23" s="80" t="s">
        <v>1206</v>
      </c>
      <c r="Q23" s="296" t="s">
        <v>1230</v>
      </c>
      <c r="R23" s="296" t="s">
        <v>1231</v>
      </c>
    </row>
    <row r="24" spans="1:18" ht="19.899999999999999" customHeight="1">
      <c r="A24" s="316">
        <v>3</v>
      </c>
      <c r="B24" s="170" t="s">
        <v>60</v>
      </c>
      <c r="C24" s="170" t="s">
        <v>60</v>
      </c>
      <c r="D24" s="171" t="s">
        <v>53</v>
      </c>
      <c r="E24" s="172" t="s">
        <v>54</v>
      </c>
      <c r="F24" s="170" t="s">
        <v>55</v>
      </c>
      <c r="G24" s="290">
        <f>SUM(G25:G31)</f>
        <v>0</v>
      </c>
      <c r="H24" s="290">
        <f>H31</f>
        <v>3</v>
      </c>
      <c r="I24" s="187">
        <f>G24/H24</f>
        <v>0</v>
      </c>
      <c r="J24" s="171" t="s">
        <v>1205</v>
      </c>
      <c r="K24" s="171" t="s">
        <v>53</v>
      </c>
      <c r="N24" s="170" t="s">
        <v>976</v>
      </c>
      <c r="O24" s="170" t="s">
        <v>976</v>
      </c>
      <c r="P24" s="170" t="s">
        <v>53</v>
      </c>
      <c r="Q24" s="171" t="s">
        <v>1229</v>
      </c>
      <c r="R24" s="171" t="s">
        <v>53</v>
      </c>
    </row>
    <row r="25" spans="1:18" ht="31.5">
      <c r="A25" s="317" t="s">
        <v>464</v>
      </c>
      <c r="B25" s="144" t="s">
        <v>594</v>
      </c>
      <c r="C25" s="144" t="s">
        <v>1501</v>
      </c>
      <c r="D25" s="145" t="s">
        <v>56</v>
      </c>
      <c r="E25" s="168"/>
      <c r="F25" s="169"/>
      <c r="G25" s="295"/>
      <c r="H25" s="295"/>
      <c r="I25" s="296"/>
      <c r="J25" s="296" t="s">
        <v>414</v>
      </c>
      <c r="K25" s="296" t="s">
        <v>853</v>
      </c>
      <c r="N25" s="335"/>
      <c r="O25" s="339" t="s">
        <v>1252</v>
      </c>
      <c r="P25" s="80" t="s">
        <v>1206</v>
      </c>
      <c r="Q25" s="296" t="s">
        <v>1230</v>
      </c>
      <c r="R25" s="296" t="s">
        <v>1231</v>
      </c>
    </row>
    <row r="26" spans="1:18" ht="21">
      <c r="A26" s="317" t="s">
        <v>465</v>
      </c>
      <c r="B26" s="144" t="s">
        <v>819</v>
      </c>
      <c r="C26" s="144" t="s">
        <v>1503</v>
      </c>
      <c r="D26" s="145" t="s">
        <v>56</v>
      </c>
      <c r="E26" s="168"/>
      <c r="F26" s="169"/>
      <c r="G26" s="295"/>
      <c r="H26" s="295"/>
      <c r="I26" s="296"/>
      <c r="J26" s="296" t="s">
        <v>414</v>
      </c>
      <c r="K26" s="296" t="s">
        <v>853</v>
      </c>
      <c r="N26" s="335"/>
      <c r="O26" s="339" t="s">
        <v>1253</v>
      </c>
      <c r="P26" s="80" t="s">
        <v>1206</v>
      </c>
      <c r="Q26" s="296" t="s">
        <v>1230</v>
      </c>
      <c r="R26" s="296" t="s">
        <v>1231</v>
      </c>
    </row>
    <row r="27" spans="1:18" ht="21">
      <c r="A27" s="317" t="s">
        <v>415</v>
      </c>
      <c r="B27" s="144" t="s">
        <v>368</v>
      </c>
      <c r="C27" s="144" t="s">
        <v>1534</v>
      </c>
      <c r="D27" s="145" t="s">
        <v>56</v>
      </c>
      <c r="E27" s="168"/>
      <c r="F27" s="169"/>
      <c r="G27" s="295"/>
      <c r="H27" s="295"/>
      <c r="I27" s="296"/>
      <c r="J27" s="296" t="s">
        <v>414</v>
      </c>
      <c r="K27" s="296" t="s">
        <v>853</v>
      </c>
      <c r="N27" s="335"/>
      <c r="O27" s="339" t="s">
        <v>1256</v>
      </c>
      <c r="P27" s="80" t="s">
        <v>1206</v>
      </c>
      <c r="Q27" s="296" t="s">
        <v>1230</v>
      </c>
      <c r="R27" s="296" t="s">
        <v>1231</v>
      </c>
    </row>
    <row r="28" spans="1:18" ht="31.5">
      <c r="A28" s="317" t="s">
        <v>466</v>
      </c>
      <c r="B28" s="144" t="s">
        <v>369</v>
      </c>
      <c r="C28" s="144" t="s">
        <v>1131</v>
      </c>
      <c r="D28" s="145" t="s">
        <v>56</v>
      </c>
      <c r="E28" s="168"/>
      <c r="F28" s="169"/>
      <c r="G28" s="295"/>
      <c r="H28" s="295"/>
      <c r="I28" s="296"/>
      <c r="J28" s="296" t="s">
        <v>414</v>
      </c>
      <c r="K28" s="296" t="s">
        <v>853</v>
      </c>
      <c r="N28" s="335"/>
      <c r="O28" s="339" t="s">
        <v>1257</v>
      </c>
      <c r="P28" s="80" t="s">
        <v>1206</v>
      </c>
      <c r="Q28" s="296" t="s">
        <v>1230</v>
      </c>
      <c r="R28" s="296" t="s">
        <v>1231</v>
      </c>
    </row>
    <row r="29" spans="1:18" ht="21">
      <c r="A29" s="317" t="s">
        <v>467</v>
      </c>
      <c r="B29" s="144" t="s">
        <v>820</v>
      </c>
      <c r="C29" s="144" t="s">
        <v>821</v>
      </c>
      <c r="D29" s="145" t="s">
        <v>56</v>
      </c>
      <c r="E29" s="168"/>
      <c r="F29" s="169"/>
      <c r="G29" s="295"/>
      <c r="H29" s="295"/>
      <c r="I29" s="296"/>
      <c r="J29" s="296" t="s">
        <v>414</v>
      </c>
      <c r="K29" s="296" t="s">
        <v>853</v>
      </c>
      <c r="N29" s="335"/>
      <c r="O29" s="339" t="s">
        <v>1254</v>
      </c>
      <c r="P29" s="80" t="s">
        <v>1206</v>
      </c>
      <c r="Q29" s="296" t="s">
        <v>1230</v>
      </c>
      <c r="R29" s="296" t="s">
        <v>1231</v>
      </c>
    </row>
    <row r="30" spans="1:18" ht="21">
      <c r="A30" s="317" t="s">
        <v>468</v>
      </c>
      <c r="B30" s="144" t="s">
        <v>370</v>
      </c>
      <c r="C30" s="144" t="s">
        <v>533</v>
      </c>
      <c r="D30" s="145" t="s">
        <v>56</v>
      </c>
      <c r="E30" s="168"/>
      <c r="F30" s="169"/>
      <c r="G30" s="295"/>
      <c r="H30" s="295"/>
      <c r="I30" s="296"/>
      <c r="J30" s="296" t="s">
        <v>414</v>
      </c>
      <c r="K30" s="296" t="s">
        <v>853</v>
      </c>
      <c r="N30" s="335"/>
      <c r="O30" s="339" t="s">
        <v>1255</v>
      </c>
      <c r="P30" s="80" t="s">
        <v>1206</v>
      </c>
      <c r="Q30" s="296" t="s">
        <v>1230</v>
      </c>
      <c r="R30" s="296" t="s">
        <v>1231</v>
      </c>
    </row>
    <row r="31" spans="1:18" ht="21">
      <c r="A31" s="317" t="s">
        <v>524</v>
      </c>
      <c r="B31" s="144" t="s">
        <v>1178</v>
      </c>
      <c r="C31" s="144" t="s">
        <v>534</v>
      </c>
      <c r="D31" s="144" t="s">
        <v>221</v>
      </c>
      <c r="E31" s="168"/>
      <c r="F31" s="169"/>
      <c r="G31" s="286">
        <f>IF(E31="Ja",H31,0)</f>
        <v>0</v>
      </c>
      <c r="H31" s="299">
        <f>IF(E31="Ikke relevant",0,3)</f>
        <v>3</v>
      </c>
      <c r="I31" s="296"/>
      <c r="J31" s="296" t="s">
        <v>365</v>
      </c>
      <c r="K31" s="296" t="s">
        <v>853</v>
      </c>
      <c r="N31" s="335"/>
      <c r="O31" s="339" t="s">
        <v>1258</v>
      </c>
      <c r="P31" s="144" t="s">
        <v>1217</v>
      </c>
      <c r="Q31" s="296" t="s">
        <v>365</v>
      </c>
      <c r="R31" s="296" t="s">
        <v>1231</v>
      </c>
    </row>
    <row r="32" spans="1:18" ht="16.899999999999999" customHeight="1">
      <c r="A32" s="316">
        <v>4</v>
      </c>
      <c r="B32" s="170" t="s">
        <v>61</v>
      </c>
      <c r="C32" s="170" t="s">
        <v>61</v>
      </c>
      <c r="D32" s="171" t="s">
        <v>53</v>
      </c>
      <c r="E32" s="172" t="s">
        <v>54</v>
      </c>
      <c r="F32" s="170" t="s">
        <v>55</v>
      </c>
      <c r="G32" s="290">
        <f>SUBTOTAL(9,G34:G51)</f>
        <v>0</v>
      </c>
      <c r="H32" s="290">
        <f>SUBTOTAL(9,H34:H51)</f>
        <v>16</v>
      </c>
      <c r="I32" s="187">
        <f>G32/H32</f>
        <v>0</v>
      </c>
      <c r="J32" s="171" t="s">
        <v>1205</v>
      </c>
      <c r="K32" s="171" t="s">
        <v>53</v>
      </c>
      <c r="N32" s="170" t="s">
        <v>977</v>
      </c>
      <c r="O32" s="170" t="s">
        <v>977</v>
      </c>
      <c r="P32" s="170" t="s">
        <v>53</v>
      </c>
      <c r="Q32" s="171" t="s">
        <v>1229</v>
      </c>
      <c r="R32" s="171" t="s">
        <v>53</v>
      </c>
    </row>
    <row r="33" spans="1:18" ht="21">
      <c r="A33" s="319" t="s">
        <v>469</v>
      </c>
      <c r="B33" s="147" t="s">
        <v>1132</v>
      </c>
      <c r="C33" s="147" t="s">
        <v>1504</v>
      </c>
      <c r="D33" s="147" t="s">
        <v>56</v>
      </c>
      <c r="E33" s="168"/>
      <c r="F33" s="169"/>
      <c r="G33" s="295"/>
      <c r="H33" s="295"/>
      <c r="I33" s="296"/>
      <c r="J33" s="296" t="s">
        <v>414</v>
      </c>
      <c r="K33" s="296" t="s">
        <v>853</v>
      </c>
      <c r="N33" s="335"/>
      <c r="O33" s="339" t="s">
        <v>1047</v>
      </c>
      <c r="P33" s="147" t="s">
        <v>1206</v>
      </c>
      <c r="Q33" s="296" t="s">
        <v>1230</v>
      </c>
      <c r="R33" s="296" t="s">
        <v>1231</v>
      </c>
    </row>
    <row r="34" spans="1:18" ht="21">
      <c r="A34" s="319" t="s">
        <v>470</v>
      </c>
      <c r="B34" s="147" t="s">
        <v>371</v>
      </c>
      <c r="C34" s="144" t="s">
        <v>62</v>
      </c>
      <c r="D34" s="147" t="s">
        <v>221</v>
      </c>
      <c r="E34" s="168"/>
      <c r="F34" s="169"/>
      <c r="G34" s="286">
        <f>IF(E34="Ja",H34,0)</f>
        <v>0</v>
      </c>
      <c r="H34" s="299">
        <f>IF(E34="Ikke relevant",0,3)</f>
        <v>3</v>
      </c>
      <c r="I34" s="296"/>
      <c r="J34" s="296" t="s">
        <v>365</v>
      </c>
      <c r="K34" s="296" t="s">
        <v>853</v>
      </c>
      <c r="N34" s="335"/>
      <c r="O34" s="339" t="s">
        <v>1406</v>
      </c>
      <c r="P34" s="147" t="s">
        <v>1214</v>
      </c>
      <c r="Q34" s="296" t="s">
        <v>365</v>
      </c>
      <c r="R34" s="296" t="s">
        <v>1231</v>
      </c>
    </row>
    <row r="35" spans="1:18" ht="21">
      <c r="A35" s="319" t="s">
        <v>471</v>
      </c>
      <c r="B35" s="147" t="s">
        <v>814</v>
      </c>
      <c r="C35" s="147" t="s">
        <v>822</v>
      </c>
      <c r="D35" s="148" t="s">
        <v>56</v>
      </c>
      <c r="E35" s="168"/>
      <c r="F35" s="169"/>
      <c r="G35" s="295"/>
      <c r="H35" s="295"/>
      <c r="I35" s="296"/>
      <c r="J35" s="296" t="s">
        <v>414</v>
      </c>
      <c r="K35" s="296" t="s">
        <v>853</v>
      </c>
      <c r="N35" s="335"/>
      <c r="O35" s="339" t="s">
        <v>1259</v>
      </c>
      <c r="P35" s="148" t="s">
        <v>1206</v>
      </c>
      <c r="Q35" s="296" t="s">
        <v>1230</v>
      </c>
      <c r="R35" s="296" t="s">
        <v>1231</v>
      </c>
    </row>
    <row r="36" spans="1:18" ht="21">
      <c r="A36" s="319" t="s">
        <v>416</v>
      </c>
      <c r="B36" s="147" t="s">
        <v>372</v>
      </c>
      <c r="C36" s="147" t="s">
        <v>455</v>
      </c>
      <c r="D36" s="148" t="s">
        <v>56</v>
      </c>
      <c r="E36" s="168"/>
      <c r="F36" s="169"/>
      <c r="G36" s="295"/>
      <c r="H36" s="295"/>
      <c r="I36" s="296"/>
      <c r="J36" s="296" t="s">
        <v>414</v>
      </c>
      <c r="K36" s="296" t="s">
        <v>853</v>
      </c>
      <c r="N36" s="335"/>
      <c r="O36" s="339" t="s">
        <v>986</v>
      </c>
      <c r="P36" s="148" t="s">
        <v>1206</v>
      </c>
      <c r="Q36" s="296" t="s">
        <v>1230</v>
      </c>
      <c r="R36" s="296" t="s">
        <v>1231</v>
      </c>
    </row>
    <row r="37" spans="1:18" ht="21">
      <c r="A37" s="319" t="s">
        <v>417</v>
      </c>
      <c r="B37" s="147" t="s">
        <v>810</v>
      </c>
      <c r="C37" s="147" t="s">
        <v>63</v>
      </c>
      <c r="D37" s="148" t="s">
        <v>56</v>
      </c>
      <c r="E37" s="168"/>
      <c r="F37" s="169"/>
      <c r="G37" s="295"/>
      <c r="H37" s="295"/>
      <c r="I37" s="296"/>
      <c r="J37" s="296" t="s">
        <v>414</v>
      </c>
      <c r="K37" s="296" t="s">
        <v>853</v>
      </c>
      <c r="N37" s="335"/>
      <c r="O37" s="339" t="s">
        <v>987</v>
      </c>
      <c r="P37" s="148" t="s">
        <v>1206</v>
      </c>
      <c r="Q37" s="296" t="s">
        <v>1230</v>
      </c>
      <c r="R37" s="296" t="s">
        <v>1231</v>
      </c>
    </row>
    <row r="38" spans="1:18" ht="21">
      <c r="A38" s="319" t="s">
        <v>472</v>
      </c>
      <c r="B38" s="147" t="s">
        <v>373</v>
      </c>
      <c r="C38" s="147" t="s">
        <v>823</v>
      </c>
      <c r="D38" s="148" t="s">
        <v>56</v>
      </c>
      <c r="E38" s="168"/>
      <c r="F38" s="169"/>
      <c r="G38" s="295"/>
      <c r="H38" s="295"/>
      <c r="I38" s="296"/>
      <c r="J38" s="296" t="s">
        <v>414</v>
      </c>
      <c r="K38" s="296" t="s">
        <v>853</v>
      </c>
      <c r="N38" s="335"/>
      <c r="O38" s="339" t="s">
        <v>1028</v>
      </c>
      <c r="P38" s="148" t="s">
        <v>1206</v>
      </c>
      <c r="Q38" s="296" t="s">
        <v>1230</v>
      </c>
      <c r="R38" s="296" t="s">
        <v>1231</v>
      </c>
    </row>
    <row r="39" spans="1:18" ht="37.5" customHeight="1">
      <c r="A39" s="319" t="s">
        <v>418</v>
      </c>
      <c r="B39" s="147" t="s">
        <v>1260</v>
      </c>
      <c r="C39" s="147" t="s">
        <v>64</v>
      </c>
      <c r="D39" s="148" t="s">
        <v>56</v>
      </c>
      <c r="E39" s="168"/>
      <c r="F39" s="169"/>
      <c r="G39" s="295"/>
      <c r="H39" s="295"/>
      <c r="I39" s="296"/>
      <c r="J39" s="296" t="s">
        <v>414</v>
      </c>
      <c r="K39" s="296" t="s">
        <v>853</v>
      </c>
      <c r="N39" s="335"/>
      <c r="O39" s="339" t="s">
        <v>1029</v>
      </c>
      <c r="P39" s="148" t="s">
        <v>1206</v>
      </c>
      <c r="Q39" s="296" t="s">
        <v>1230</v>
      </c>
      <c r="R39" s="296" t="s">
        <v>1231</v>
      </c>
    </row>
    <row r="40" spans="1:18" ht="21">
      <c r="A40" s="319" t="s">
        <v>473</v>
      </c>
      <c r="B40" s="147" t="s">
        <v>535</v>
      </c>
      <c r="C40" s="147" t="s">
        <v>1133</v>
      </c>
      <c r="D40" s="147" t="s">
        <v>216</v>
      </c>
      <c r="E40" s="168"/>
      <c r="F40" s="169"/>
      <c r="G40" s="286">
        <f>IF(E40="Ja",H40,0)</f>
        <v>0</v>
      </c>
      <c r="H40" s="299">
        <f>IF(E40="Ikke relevant",0,4)</f>
        <v>4</v>
      </c>
      <c r="I40" s="296"/>
      <c r="J40" s="296" t="s">
        <v>365</v>
      </c>
      <c r="K40" s="296" t="s">
        <v>853</v>
      </c>
      <c r="N40" s="335"/>
      <c r="O40" s="339" t="s">
        <v>1030</v>
      </c>
      <c r="P40" s="147" t="s">
        <v>1216</v>
      </c>
      <c r="Q40" s="296" t="s">
        <v>365</v>
      </c>
      <c r="R40" s="296" t="s">
        <v>1231</v>
      </c>
    </row>
    <row r="41" spans="1:18" ht="21">
      <c r="A41" s="319" t="s">
        <v>474</v>
      </c>
      <c r="B41" s="147" t="s">
        <v>374</v>
      </c>
      <c r="C41" s="147" t="s">
        <v>1505</v>
      </c>
      <c r="D41" s="148" t="s">
        <v>56</v>
      </c>
      <c r="E41" s="168"/>
      <c r="F41" s="169"/>
      <c r="G41" s="295"/>
      <c r="H41" s="295"/>
      <c r="I41" s="296"/>
      <c r="J41" s="296" t="s">
        <v>414</v>
      </c>
      <c r="K41" s="296" t="s">
        <v>853</v>
      </c>
      <c r="N41" s="335"/>
      <c r="O41" s="339" t="s">
        <v>1031</v>
      </c>
      <c r="P41" s="148" t="s">
        <v>1206</v>
      </c>
      <c r="Q41" s="296" t="s">
        <v>1230</v>
      </c>
      <c r="R41" s="296" t="s">
        <v>1231</v>
      </c>
    </row>
    <row r="42" spans="1:18" ht="21">
      <c r="A42" s="319" t="s">
        <v>475</v>
      </c>
      <c r="B42" s="147" t="s">
        <v>375</v>
      </c>
      <c r="C42" s="147" t="s">
        <v>65</v>
      </c>
      <c r="D42" s="148" t="s">
        <v>56</v>
      </c>
      <c r="E42" s="168"/>
      <c r="F42" s="169"/>
      <c r="G42" s="295"/>
      <c r="H42" s="295"/>
      <c r="I42" s="296"/>
      <c r="J42" s="296" t="s">
        <v>414</v>
      </c>
      <c r="K42" s="296" t="s">
        <v>853</v>
      </c>
      <c r="N42" s="335"/>
      <c r="O42" s="339" t="s">
        <v>1032</v>
      </c>
      <c r="P42" s="148" t="s">
        <v>1206</v>
      </c>
      <c r="Q42" s="296" t="s">
        <v>1230</v>
      </c>
      <c r="R42" s="296" t="s">
        <v>1231</v>
      </c>
    </row>
    <row r="43" spans="1:18" ht="21">
      <c r="A43" s="319" t="s">
        <v>476</v>
      </c>
      <c r="B43" s="147" t="s">
        <v>376</v>
      </c>
      <c r="C43" s="147" t="s">
        <v>66</v>
      </c>
      <c r="D43" s="147" t="s">
        <v>217</v>
      </c>
      <c r="E43" s="168"/>
      <c r="F43" s="169"/>
      <c r="G43" s="286">
        <f>IF(E43="Ja",H43,0)</f>
        <v>0</v>
      </c>
      <c r="H43" s="299">
        <f>IF(E43="Ikke relevant",0,3)</f>
        <v>3</v>
      </c>
      <c r="I43" s="296"/>
      <c r="J43" s="296" t="s">
        <v>365</v>
      </c>
      <c r="K43" s="296" t="s">
        <v>853</v>
      </c>
      <c r="N43" s="335"/>
      <c r="O43" s="339" t="s">
        <v>1033</v>
      </c>
      <c r="P43" s="147" t="s">
        <v>1214</v>
      </c>
      <c r="Q43" s="296" t="s">
        <v>365</v>
      </c>
      <c r="R43" s="296" t="s">
        <v>1231</v>
      </c>
    </row>
    <row r="44" spans="1:18" ht="31.5">
      <c r="A44" s="319" t="s">
        <v>477</v>
      </c>
      <c r="B44" s="147" t="s">
        <v>580</v>
      </c>
      <c r="C44" s="147" t="s">
        <v>824</v>
      </c>
      <c r="D44" s="148" t="s">
        <v>56</v>
      </c>
      <c r="E44" s="168"/>
      <c r="F44" s="169"/>
      <c r="G44" s="295"/>
      <c r="H44" s="295"/>
      <c r="I44" s="296"/>
      <c r="J44" s="296" t="s">
        <v>414</v>
      </c>
      <c r="K44" s="296" t="s">
        <v>853</v>
      </c>
      <c r="N44" s="335"/>
      <c r="O44" s="339" t="s">
        <v>1261</v>
      </c>
      <c r="P44" s="148" t="s">
        <v>1206</v>
      </c>
      <c r="Q44" s="296" t="s">
        <v>1230</v>
      </c>
      <c r="R44" s="296" t="s">
        <v>1231</v>
      </c>
    </row>
    <row r="45" spans="1:18" ht="21">
      <c r="A45" s="319" t="s">
        <v>419</v>
      </c>
      <c r="B45" s="147" t="s">
        <v>1182</v>
      </c>
      <c r="C45" s="147" t="s">
        <v>1103</v>
      </c>
      <c r="D45" s="148" t="s">
        <v>56</v>
      </c>
      <c r="E45" s="168"/>
      <c r="F45" s="169"/>
      <c r="G45" s="295"/>
      <c r="H45" s="295"/>
      <c r="I45" s="296"/>
      <c r="J45" s="296" t="s">
        <v>414</v>
      </c>
      <c r="K45" s="296" t="s">
        <v>853</v>
      </c>
      <c r="N45" s="335"/>
      <c r="O45" s="339" t="s">
        <v>1262</v>
      </c>
      <c r="P45" s="148" t="s">
        <v>1206</v>
      </c>
      <c r="Q45" s="296" t="s">
        <v>1230</v>
      </c>
      <c r="R45" s="296" t="s">
        <v>1231</v>
      </c>
    </row>
    <row r="46" spans="1:18" ht="21">
      <c r="A46" s="319" t="s">
        <v>420</v>
      </c>
      <c r="B46" s="147" t="s">
        <v>378</v>
      </c>
      <c r="C46" s="147" t="s">
        <v>67</v>
      </c>
      <c r="D46" s="147" t="s">
        <v>221</v>
      </c>
      <c r="E46" s="168"/>
      <c r="F46" s="169"/>
      <c r="G46" s="286">
        <f>IF(E46="Ja",H46,0)</f>
        <v>0</v>
      </c>
      <c r="H46" s="299">
        <f>IF(E46="Ikke relevant",0,3)</f>
        <v>3</v>
      </c>
      <c r="I46" s="296"/>
      <c r="J46" s="296" t="s">
        <v>365</v>
      </c>
      <c r="K46" s="296" t="s">
        <v>853</v>
      </c>
      <c r="N46" s="335"/>
      <c r="O46" s="339" t="s">
        <v>1034</v>
      </c>
      <c r="P46" s="147" t="s">
        <v>1214</v>
      </c>
      <c r="Q46" s="296" t="s">
        <v>365</v>
      </c>
      <c r="R46" s="296" t="s">
        <v>1231</v>
      </c>
    </row>
    <row r="47" spans="1:18" ht="21">
      <c r="A47" s="319" t="s">
        <v>421</v>
      </c>
      <c r="B47" s="147" t="s">
        <v>379</v>
      </c>
      <c r="C47" s="147" t="s">
        <v>68</v>
      </c>
      <c r="D47" s="148" t="s">
        <v>56</v>
      </c>
      <c r="E47" s="168"/>
      <c r="F47" s="169"/>
      <c r="G47" s="295"/>
      <c r="H47" s="295"/>
      <c r="I47" s="296"/>
      <c r="J47" s="296" t="s">
        <v>414</v>
      </c>
      <c r="K47" s="296" t="s">
        <v>853</v>
      </c>
      <c r="N47" s="335"/>
      <c r="O47" s="339" t="s">
        <v>1035</v>
      </c>
      <c r="P47" s="148" t="s">
        <v>1206</v>
      </c>
      <c r="Q47" s="296" t="s">
        <v>1230</v>
      </c>
      <c r="R47" s="296" t="s">
        <v>1231</v>
      </c>
    </row>
    <row r="48" spans="1:18" ht="21">
      <c r="A48" s="319" t="s">
        <v>422</v>
      </c>
      <c r="B48" s="147" t="s">
        <v>1134</v>
      </c>
      <c r="C48" s="147" t="s">
        <v>1506</v>
      </c>
      <c r="D48" s="148" t="s">
        <v>56</v>
      </c>
      <c r="E48" s="168"/>
      <c r="F48" s="169"/>
      <c r="G48" s="295"/>
      <c r="H48" s="295"/>
      <c r="I48" s="296"/>
      <c r="J48" s="296" t="s">
        <v>414</v>
      </c>
      <c r="K48" s="296" t="s">
        <v>853</v>
      </c>
      <c r="N48" s="335"/>
      <c r="O48" s="339" t="s">
        <v>988</v>
      </c>
      <c r="P48" s="148" t="s">
        <v>1206</v>
      </c>
      <c r="Q48" s="296" t="s">
        <v>1230</v>
      </c>
      <c r="R48" s="296" t="s">
        <v>1231</v>
      </c>
    </row>
    <row r="49" spans="1:18" ht="21">
      <c r="A49" s="319" t="s">
        <v>423</v>
      </c>
      <c r="B49" s="147" t="s">
        <v>380</v>
      </c>
      <c r="C49" s="147" t="s">
        <v>595</v>
      </c>
      <c r="D49" s="148" t="s">
        <v>56</v>
      </c>
      <c r="E49" s="168"/>
      <c r="F49" s="169"/>
      <c r="G49" s="295"/>
      <c r="H49" s="295"/>
      <c r="I49" s="296"/>
      <c r="J49" s="296" t="s">
        <v>414</v>
      </c>
      <c r="K49" s="296" t="s">
        <v>853</v>
      </c>
      <c r="N49" s="335"/>
      <c r="O49" s="339" t="s">
        <v>978</v>
      </c>
      <c r="P49" s="148" t="s">
        <v>1206</v>
      </c>
      <c r="Q49" s="296" t="s">
        <v>1230</v>
      </c>
      <c r="R49" s="296" t="s">
        <v>1231</v>
      </c>
    </row>
    <row r="50" spans="1:18" s="193" customFormat="1" ht="21">
      <c r="A50" s="319" t="s">
        <v>825</v>
      </c>
      <c r="B50" s="147" t="s">
        <v>1179</v>
      </c>
      <c r="C50" s="147" t="s">
        <v>1535</v>
      </c>
      <c r="D50" s="148" t="s">
        <v>56</v>
      </c>
      <c r="E50" s="168"/>
      <c r="F50" s="169"/>
      <c r="G50" s="295"/>
      <c r="H50" s="295"/>
      <c r="I50" s="296"/>
      <c r="J50" s="296" t="s">
        <v>414</v>
      </c>
      <c r="K50" s="296" t="s">
        <v>853</v>
      </c>
      <c r="N50" s="335"/>
      <c r="O50" s="339" t="s">
        <v>1263</v>
      </c>
      <c r="P50" s="148" t="s">
        <v>1206</v>
      </c>
      <c r="Q50" s="296" t="s">
        <v>1230</v>
      </c>
      <c r="R50" s="296" t="s">
        <v>1231</v>
      </c>
    </row>
    <row r="51" spans="1:18" s="194" customFormat="1" ht="21">
      <c r="A51" s="319" t="s">
        <v>424</v>
      </c>
      <c r="B51" s="147" t="s">
        <v>381</v>
      </c>
      <c r="C51" s="147" t="s">
        <v>69</v>
      </c>
      <c r="D51" s="147" t="s">
        <v>217</v>
      </c>
      <c r="E51" s="168"/>
      <c r="F51" s="169"/>
      <c r="G51" s="286">
        <f>IF(E51="Ja",H51,0)</f>
        <v>0</v>
      </c>
      <c r="H51" s="299">
        <f>IF(E51="Ikke relevant",0,3)</f>
        <v>3</v>
      </c>
      <c r="I51" s="296"/>
      <c r="J51" s="296" t="s">
        <v>365</v>
      </c>
      <c r="K51" s="296" t="s">
        <v>853</v>
      </c>
      <c r="N51" s="335"/>
      <c r="O51" s="339" t="s">
        <v>1264</v>
      </c>
      <c r="P51" s="147" t="s">
        <v>1214</v>
      </c>
      <c r="Q51" s="296" t="s">
        <v>365</v>
      </c>
      <c r="R51" s="296" t="s">
        <v>1231</v>
      </c>
    </row>
    <row r="52" spans="1:18" s="188" customFormat="1" ht="19.899999999999999" customHeight="1">
      <c r="A52" s="316">
        <v>5</v>
      </c>
      <c r="B52" s="170" t="s">
        <v>70</v>
      </c>
      <c r="C52" s="170" t="s">
        <v>70</v>
      </c>
      <c r="D52" s="171" t="s">
        <v>53</v>
      </c>
      <c r="E52" s="172" t="s">
        <v>54</v>
      </c>
      <c r="F52" s="170" t="s">
        <v>55</v>
      </c>
      <c r="G52" s="290">
        <f>SUBTOTAL(9,G53:G65)</f>
        <v>0</v>
      </c>
      <c r="H52" s="290">
        <f>SUBTOTAL(9,H53:H65)</f>
        <v>16</v>
      </c>
      <c r="I52" s="187">
        <f>G52/H52</f>
        <v>0</v>
      </c>
      <c r="J52" s="171" t="s">
        <v>1205</v>
      </c>
      <c r="K52" s="171" t="s">
        <v>53</v>
      </c>
      <c r="N52" s="170" t="s">
        <v>1046</v>
      </c>
      <c r="O52" s="170" t="s">
        <v>1046</v>
      </c>
      <c r="P52" s="171" t="s">
        <v>53</v>
      </c>
      <c r="Q52" s="171" t="s">
        <v>1229</v>
      </c>
      <c r="R52" s="171" t="s">
        <v>53</v>
      </c>
    </row>
    <row r="53" spans="1:18" ht="21">
      <c r="A53" s="319" t="s">
        <v>826</v>
      </c>
      <c r="B53" s="147" t="s">
        <v>1104</v>
      </c>
      <c r="C53" s="147" t="s">
        <v>827</v>
      </c>
      <c r="D53" s="147" t="s">
        <v>217</v>
      </c>
      <c r="E53" s="158"/>
      <c r="F53" s="159"/>
      <c r="G53" s="286">
        <f>IF(E53="Ja",H53,0)</f>
        <v>0</v>
      </c>
      <c r="H53" s="299">
        <f>IF(E53="Ikke relevant",0,3)</f>
        <v>3</v>
      </c>
      <c r="I53" s="296"/>
      <c r="J53" s="296" t="s">
        <v>365</v>
      </c>
      <c r="K53" s="296" t="s">
        <v>853</v>
      </c>
      <c r="N53" s="335"/>
      <c r="O53" s="339" t="s">
        <v>989</v>
      </c>
      <c r="P53" s="147" t="s">
        <v>1214</v>
      </c>
      <c r="Q53" s="296" t="s">
        <v>365</v>
      </c>
      <c r="R53" s="296" t="s">
        <v>1231</v>
      </c>
    </row>
    <row r="54" spans="1:18" ht="21">
      <c r="A54" s="319" t="s">
        <v>478</v>
      </c>
      <c r="B54" s="147" t="s">
        <v>1538</v>
      </c>
      <c r="C54" s="147" t="s">
        <v>1536</v>
      </c>
      <c r="D54" s="147" t="s">
        <v>218</v>
      </c>
      <c r="E54" s="158"/>
      <c r="F54" s="159"/>
      <c r="G54" s="286">
        <f>IF(E54="Ja",H54,0)</f>
        <v>0</v>
      </c>
      <c r="H54" s="299">
        <f>IF(E54="Ikke relevant",0,2)</f>
        <v>2</v>
      </c>
      <c r="I54" s="296"/>
      <c r="J54" s="296" t="s">
        <v>365</v>
      </c>
      <c r="K54" s="296" t="s">
        <v>853</v>
      </c>
      <c r="N54" s="335"/>
      <c r="O54" s="339" t="s">
        <v>1265</v>
      </c>
      <c r="P54" s="147" t="s">
        <v>1218</v>
      </c>
      <c r="Q54" s="296" t="s">
        <v>365</v>
      </c>
      <c r="R54" s="296" t="s">
        <v>1231</v>
      </c>
    </row>
    <row r="55" spans="1:18" ht="21">
      <c r="A55" s="319" t="s">
        <v>479</v>
      </c>
      <c r="B55" s="147" t="s">
        <v>1135</v>
      </c>
      <c r="C55" s="147" t="s">
        <v>1136</v>
      </c>
      <c r="D55" s="148" t="s">
        <v>56</v>
      </c>
      <c r="E55" s="158"/>
      <c r="F55" s="159"/>
      <c r="G55" s="295"/>
      <c r="H55" s="295"/>
      <c r="I55" s="296"/>
      <c r="J55" s="296" t="s">
        <v>414</v>
      </c>
      <c r="K55" s="296" t="s">
        <v>853</v>
      </c>
      <c r="N55" s="335"/>
      <c r="O55" s="339" t="s">
        <v>1036</v>
      </c>
      <c r="P55" s="148" t="s">
        <v>1206</v>
      </c>
      <c r="Q55" s="296" t="s">
        <v>1230</v>
      </c>
      <c r="R55" s="296" t="s">
        <v>1231</v>
      </c>
    </row>
    <row r="56" spans="1:18" ht="21">
      <c r="A56" s="319" t="s">
        <v>480</v>
      </c>
      <c r="B56" s="147" t="s">
        <v>1537</v>
      </c>
      <c r="C56" s="147" t="s">
        <v>1539</v>
      </c>
      <c r="D56" s="147" t="s">
        <v>221</v>
      </c>
      <c r="E56" s="158"/>
      <c r="F56" s="159"/>
      <c r="G56" s="286">
        <f>IF(E56="Ja",H56,0)</f>
        <v>0</v>
      </c>
      <c r="H56" s="299">
        <f>IF(E56="Ikke relevant",0,3)</f>
        <v>3</v>
      </c>
      <c r="I56" s="296"/>
      <c r="J56" s="296" t="s">
        <v>365</v>
      </c>
      <c r="K56" s="296" t="s">
        <v>853</v>
      </c>
      <c r="N56" s="335"/>
      <c r="O56" s="339" t="s">
        <v>990</v>
      </c>
      <c r="P56" s="147" t="s">
        <v>1214</v>
      </c>
      <c r="Q56" s="296" t="s">
        <v>365</v>
      </c>
      <c r="R56" s="296" t="s">
        <v>1231</v>
      </c>
    </row>
    <row r="57" spans="1:18" ht="21">
      <c r="A57" s="319" t="s">
        <v>425</v>
      </c>
      <c r="B57" s="147" t="s">
        <v>382</v>
      </c>
      <c r="C57" s="147" t="s">
        <v>71</v>
      </c>
      <c r="D57" s="148" t="s">
        <v>56</v>
      </c>
      <c r="E57" s="158"/>
      <c r="F57" s="159"/>
      <c r="G57" s="295"/>
      <c r="H57" s="295"/>
      <c r="I57" s="296"/>
      <c r="J57" s="296" t="s">
        <v>414</v>
      </c>
      <c r="K57" s="296" t="s">
        <v>853</v>
      </c>
      <c r="N57" s="335"/>
      <c r="O57" s="339" t="s">
        <v>1037</v>
      </c>
      <c r="P57" s="148" t="s">
        <v>1207</v>
      </c>
      <c r="Q57" s="296" t="s">
        <v>1230</v>
      </c>
      <c r="R57" s="296" t="s">
        <v>1231</v>
      </c>
    </row>
    <row r="58" spans="1:18" ht="21">
      <c r="A58" s="319" t="s">
        <v>426</v>
      </c>
      <c r="B58" s="147" t="s">
        <v>383</v>
      </c>
      <c r="C58" s="147" t="s">
        <v>72</v>
      </c>
      <c r="D58" s="147" t="s">
        <v>218</v>
      </c>
      <c r="E58" s="158"/>
      <c r="F58" s="159"/>
      <c r="G58" s="286">
        <f>IF(E58="Ja",H58,0)</f>
        <v>0</v>
      </c>
      <c r="H58" s="299">
        <f>IF(E58="Ikke relevant",0,2)</f>
        <v>2</v>
      </c>
      <c r="I58" s="296"/>
      <c r="J58" s="296" t="s">
        <v>365</v>
      </c>
      <c r="K58" s="296" t="s">
        <v>853</v>
      </c>
      <c r="N58" s="335"/>
      <c r="O58" s="339" t="s">
        <v>1038</v>
      </c>
      <c r="P58" s="147" t="s">
        <v>1218</v>
      </c>
      <c r="Q58" s="296" t="s">
        <v>365</v>
      </c>
      <c r="R58" s="296" t="s">
        <v>1231</v>
      </c>
    </row>
    <row r="59" spans="1:18" ht="21">
      <c r="A59" s="319" t="s">
        <v>427</v>
      </c>
      <c r="B59" s="147" t="s">
        <v>525</v>
      </c>
      <c r="C59" s="147" t="s">
        <v>73</v>
      </c>
      <c r="D59" s="148" t="s">
        <v>56</v>
      </c>
      <c r="E59" s="158"/>
      <c r="F59" s="159"/>
      <c r="G59" s="295"/>
      <c r="H59" s="295"/>
      <c r="I59" s="296"/>
      <c r="J59" s="296" t="s">
        <v>414</v>
      </c>
      <c r="K59" s="296" t="s">
        <v>853</v>
      </c>
      <c r="N59" s="335"/>
      <c r="O59" s="339" t="s">
        <v>991</v>
      </c>
      <c r="P59" s="148" t="s">
        <v>1206</v>
      </c>
      <c r="Q59" s="296" t="s">
        <v>1230</v>
      </c>
      <c r="R59" s="296" t="s">
        <v>1231</v>
      </c>
    </row>
    <row r="60" spans="1:18" ht="21">
      <c r="A60" s="319" t="s">
        <v>428</v>
      </c>
      <c r="B60" s="147" t="s">
        <v>384</v>
      </c>
      <c r="C60" s="147" t="s">
        <v>1507</v>
      </c>
      <c r="D60" s="148" t="s">
        <v>56</v>
      </c>
      <c r="E60" s="158"/>
      <c r="F60" s="159"/>
      <c r="G60" s="295"/>
      <c r="H60" s="295"/>
      <c r="I60" s="296"/>
      <c r="J60" s="296" t="s">
        <v>414</v>
      </c>
      <c r="K60" s="296" t="s">
        <v>853</v>
      </c>
      <c r="N60" s="335"/>
      <c r="O60" s="339" t="s">
        <v>1465</v>
      </c>
      <c r="P60" s="148" t="s">
        <v>1206</v>
      </c>
      <c r="Q60" s="296" t="s">
        <v>1230</v>
      </c>
      <c r="R60" s="296" t="s">
        <v>1231</v>
      </c>
    </row>
    <row r="61" spans="1:18" ht="21">
      <c r="A61" s="319" t="s">
        <v>429</v>
      </c>
      <c r="B61" s="147" t="s">
        <v>787</v>
      </c>
      <c r="C61" s="147" t="s">
        <v>536</v>
      </c>
      <c r="D61" s="148" t="s">
        <v>56</v>
      </c>
      <c r="E61" s="158"/>
      <c r="F61" s="159"/>
      <c r="G61" s="295"/>
      <c r="H61" s="295"/>
      <c r="I61" s="296"/>
      <c r="J61" s="296" t="s">
        <v>414</v>
      </c>
      <c r="K61" s="296" t="s">
        <v>853</v>
      </c>
      <c r="N61" s="335"/>
      <c r="O61" s="339" t="s">
        <v>992</v>
      </c>
      <c r="P61" s="148" t="s">
        <v>1206</v>
      </c>
      <c r="Q61" s="296" t="s">
        <v>1230</v>
      </c>
      <c r="R61" s="296" t="s">
        <v>1231</v>
      </c>
    </row>
    <row r="62" spans="1:18" s="192" customFormat="1" ht="25.15" customHeight="1">
      <c r="A62" s="319" t="s">
        <v>596</v>
      </c>
      <c r="B62" s="144" t="s">
        <v>638</v>
      </c>
      <c r="C62" s="144" t="s">
        <v>1475</v>
      </c>
      <c r="D62" s="147" t="s">
        <v>637</v>
      </c>
      <c r="E62" s="158"/>
      <c r="F62" s="159"/>
      <c r="G62" s="286">
        <f>IF(E62="Ja",H62,0)</f>
        <v>0</v>
      </c>
      <c r="H62" s="299">
        <f>IF(E62="Ikke relevant",0,3)</f>
        <v>3</v>
      </c>
      <c r="I62" s="296"/>
      <c r="J62" s="296" t="s">
        <v>365</v>
      </c>
      <c r="K62" s="296" t="s">
        <v>853</v>
      </c>
      <c r="N62" s="335"/>
      <c r="O62" s="339" t="s">
        <v>1476</v>
      </c>
      <c r="P62" s="147" t="s">
        <v>1214</v>
      </c>
      <c r="Q62" s="296" t="s">
        <v>365</v>
      </c>
      <c r="R62" s="296" t="s">
        <v>1231</v>
      </c>
    </row>
    <row r="63" spans="1:18" ht="31.5">
      <c r="A63" s="319" t="s">
        <v>828</v>
      </c>
      <c r="B63" s="147" t="s">
        <v>597</v>
      </c>
      <c r="C63" s="147" t="s">
        <v>1502</v>
      </c>
      <c r="D63" s="148" t="s">
        <v>56</v>
      </c>
      <c r="E63" s="158"/>
      <c r="F63" s="159"/>
      <c r="G63" s="295"/>
      <c r="H63" s="295"/>
      <c r="I63" s="296"/>
      <c r="J63" s="296" t="s">
        <v>414</v>
      </c>
      <c r="K63" s="296" t="s">
        <v>853</v>
      </c>
      <c r="N63" s="335"/>
      <c r="O63" s="339" t="s">
        <v>1039</v>
      </c>
      <c r="P63" s="148" t="s">
        <v>1206</v>
      </c>
      <c r="Q63" s="296" t="s">
        <v>1230</v>
      </c>
      <c r="R63" s="296" t="s">
        <v>1231</v>
      </c>
    </row>
    <row r="64" spans="1:18" ht="21">
      <c r="A64" s="319" t="s">
        <v>430</v>
      </c>
      <c r="B64" s="147" t="s">
        <v>1099</v>
      </c>
      <c r="C64" s="147" t="s">
        <v>598</v>
      </c>
      <c r="D64" s="148" t="s">
        <v>56</v>
      </c>
      <c r="E64" s="158"/>
      <c r="F64" s="159"/>
      <c r="G64" s="295"/>
      <c r="H64" s="295"/>
      <c r="I64" s="296"/>
      <c r="J64" s="296" t="s">
        <v>414</v>
      </c>
      <c r="K64" s="296" t="s">
        <v>853</v>
      </c>
      <c r="N64" s="335"/>
      <c r="O64" s="339" t="s">
        <v>1040</v>
      </c>
      <c r="P64" s="148" t="s">
        <v>1206</v>
      </c>
      <c r="Q64" s="296" t="s">
        <v>1230</v>
      </c>
      <c r="R64" s="296" t="s">
        <v>1231</v>
      </c>
    </row>
    <row r="65" spans="1:18" ht="21">
      <c r="A65" s="319" t="s">
        <v>629</v>
      </c>
      <c r="B65" s="147" t="s">
        <v>630</v>
      </c>
      <c r="C65" s="147" t="s">
        <v>1183</v>
      </c>
      <c r="D65" s="147" t="s">
        <v>221</v>
      </c>
      <c r="E65" s="158"/>
      <c r="F65" s="159"/>
      <c r="G65" s="286">
        <f>IF(E65="Ja",H65,0)</f>
        <v>0</v>
      </c>
      <c r="H65" s="299">
        <f>IF(E65="Ikke relevant",0,3)</f>
        <v>3</v>
      </c>
      <c r="I65" s="296"/>
      <c r="J65" s="296" t="s">
        <v>365</v>
      </c>
      <c r="K65" s="296" t="s">
        <v>853</v>
      </c>
      <c r="N65" s="335"/>
      <c r="O65" s="339" t="s">
        <v>1266</v>
      </c>
      <c r="P65" s="147" t="s">
        <v>1214</v>
      </c>
      <c r="Q65" s="296" t="s">
        <v>365</v>
      </c>
      <c r="R65" s="296" t="s">
        <v>1231</v>
      </c>
    </row>
    <row r="66" spans="1:18" s="188" customFormat="1" ht="19.899999999999999" customHeight="1">
      <c r="A66" s="316">
        <v>6</v>
      </c>
      <c r="B66" s="170" t="s">
        <v>74</v>
      </c>
      <c r="C66" s="170" t="s">
        <v>74</v>
      </c>
      <c r="D66" s="171" t="s">
        <v>53</v>
      </c>
      <c r="E66" s="172" t="s">
        <v>54</v>
      </c>
      <c r="F66" s="170" t="s">
        <v>55</v>
      </c>
      <c r="G66" s="290">
        <f>SUBTOTAL(9,G71:G82)</f>
        <v>0</v>
      </c>
      <c r="H66" s="290">
        <f>SUBTOTAL(9,H71:H82)</f>
        <v>14</v>
      </c>
      <c r="I66" s="187">
        <f>G66/H66</f>
        <v>0</v>
      </c>
      <c r="J66" s="171" t="s">
        <v>1205</v>
      </c>
      <c r="K66" s="171" t="s">
        <v>53</v>
      </c>
      <c r="N66" s="170" t="s">
        <v>979</v>
      </c>
      <c r="O66" s="170" t="s">
        <v>979</v>
      </c>
      <c r="P66" s="171" t="s">
        <v>53</v>
      </c>
      <c r="Q66" s="171" t="s">
        <v>1229</v>
      </c>
      <c r="R66" s="171" t="s">
        <v>53</v>
      </c>
    </row>
    <row r="67" spans="1:18" ht="21">
      <c r="A67" s="319" t="s">
        <v>431</v>
      </c>
      <c r="B67" s="147" t="s">
        <v>756</v>
      </c>
      <c r="C67" s="147" t="s">
        <v>829</v>
      </c>
      <c r="D67" s="148" t="s">
        <v>56</v>
      </c>
      <c r="E67" s="158"/>
      <c r="F67" s="159"/>
      <c r="G67" s="295"/>
      <c r="H67" s="295"/>
      <c r="I67" s="296"/>
      <c r="J67" s="296" t="s">
        <v>414</v>
      </c>
      <c r="K67" s="296" t="s">
        <v>853</v>
      </c>
      <c r="N67" s="335"/>
      <c r="O67" s="339" t="s">
        <v>993</v>
      </c>
      <c r="P67" s="148" t="s">
        <v>1206</v>
      </c>
      <c r="Q67" s="296" t="s">
        <v>1230</v>
      </c>
      <c r="R67" s="296" t="s">
        <v>1231</v>
      </c>
    </row>
    <row r="68" spans="1:18" ht="21">
      <c r="A68" s="319" t="s">
        <v>600</v>
      </c>
      <c r="B68" s="147" t="s">
        <v>601</v>
      </c>
      <c r="C68" s="147" t="s">
        <v>1118</v>
      </c>
      <c r="D68" s="148" t="s">
        <v>56</v>
      </c>
      <c r="E68" s="158"/>
      <c r="F68" s="159"/>
      <c r="G68" s="295"/>
      <c r="H68" s="295"/>
      <c r="I68" s="296"/>
      <c r="J68" s="296" t="s">
        <v>414</v>
      </c>
      <c r="K68" s="296" t="s">
        <v>853</v>
      </c>
      <c r="N68" s="335"/>
      <c r="O68" s="339" t="s">
        <v>1267</v>
      </c>
      <c r="P68" s="148" t="s">
        <v>1206</v>
      </c>
      <c r="Q68" s="296" t="s">
        <v>1230</v>
      </c>
      <c r="R68" s="296" t="s">
        <v>1231</v>
      </c>
    </row>
    <row r="69" spans="1:18" ht="21">
      <c r="A69" s="319" t="s">
        <v>481</v>
      </c>
      <c r="B69" s="147" t="s">
        <v>526</v>
      </c>
      <c r="C69" s="146" t="s">
        <v>1137</v>
      </c>
      <c r="D69" s="148" t="s">
        <v>56</v>
      </c>
      <c r="E69" s="158"/>
      <c r="F69" s="159"/>
      <c r="G69" s="295"/>
      <c r="H69" s="295"/>
      <c r="I69" s="296"/>
      <c r="J69" s="296" t="s">
        <v>414</v>
      </c>
      <c r="K69" s="296" t="s">
        <v>853</v>
      </c>
      <c r="N69" s="335"/>
      <c r="O69" s="339" t="s">
        <v>1041</v>
      </c>
      <c r="P69" s="148" t="s">
        <v>1206</v>
      </c>
      <c r="Q69" s="296" t="s">
        <v>1230</v>
      </c>
      <c r="R69" s="296" t="s">
        <v>1231</v>
      </c>
    </row>
    <row r="70" spans="1:18" ht="31.5">
      <c r="A70" s="319" t="s">
        <v>482</v>
      </c>
      <c r="B70" s="147" t="s">
        <v>527</v>
      </c>
      <c r="C70" s="147" t="s">
        <v>788</v>
      </c>
      <c r="D70" s="148" t="s">
        <v>56</v>
      </c>
      <c r="E70" s="158"/>
      <c r="F70" s="159"/>
      <c r="G70" s="295"/>
      <c r="H70" s="295"/>
      <c r="I70" s="296"/>
      <c r="J70" s="296" t="s">
        <v>414</v>
      </c>
      <c r="K70" s="296" t="s">
        <v>853</v>
      </c>
      <c r="N70" s="335"/>
      <c r="O70" s="339" t="s">
        <v>1042</v>
      </c>
      <c r="P70" s="148" t="s">
        <v>1206</v>
      </c>
      <c r="Q70" s="296" t="s">
        <v>1230</v>
      </c>
      <c r="R70" s="296" t="s">
        <v>1231</v>
      </c>
    </row>
    <row r="71" spans="1:18" ht="21">
      <c r="A71" s="319" t="s">
        <v>483</v>
      </c>
      <c r="B71" s="147" t="s">
        <v>537</v>
      </c>
      <c r="C71" s="147" t="s">
        <v>1540</v>
      </c>
      <c r="D71" s="147" t="s">
        <v>223</v>
      </c>
      <c r="E71" s="158"/>
      <c r="F71" s="159"/>
      <c r="G71" s="286">
        <f>IF(E71="Ja",H71,0)</f>
        <v>0</v>
      </c>
      <c r="H71" s="299">
        <f>IF(E71="Ikke relevant",0,1)</f>
        <v>1</v>
      </c>
      <c r="I71" s="296"/>
      <c r="J71" s="296" t="s">
        <v>365</v>
      </c>
      <c r="K71" s="296" t="s">
        <v>853</v>
      </c>
      <c r="N71" s="335"/>
      <c r="O71" s="339" t="s">
        <v>1268</v>
      </c>
      <c r="P71" s="147" t="s">
        <v>1219</v>
      </c>
      <c r="Q71" s="296" t="s">
        <v>365</v>
      </c>
      <c r="R71" s="296" t="s">
        <v>1231</v>
      </c>
    </row>
    <row r="72" spans="1:18" ht="21">
      <c r="A72" s="319" t="s">
        <v>484</v>
      </c>
      <c r="B72" s="147" t="s">
        <v>385</v>
      </c>
      <c r="C72" s="147" t="s">
        <v>1119</v>
      </c>
      <c r="D72" s="148" t="s">
        <v>56</v>
      </c>
      <c r="E72" s="158"/>
      <c r="F72" s="159"/>
      <c r="G72" s="295"/>
      <c r="H72" s="295"/>
      <c r="I72" s="296"/>
      <c r="J72" s="296" t="s">
        <v>414</v>
      </c>
      <c r="K72" s="296" t="s">
        <v>853</v>
      </c>
      <c r="N72" s="335"/>
      <c r="O72" s="339" t="s">
        <v>1269</v>
      </c>
      <c r="P72" s="148" t="s">
        <v>1206</v>
      </c>
      <c r="Q72" s="296" t="s">
        <v>1230</v>
      </c>
      <c r="R72" s="296" t="s">
        <v>1231</v>
      </c>
    </row>
    <row r="73" spans="1:18" s="195" customFormat="1" ht="21">
      <c r="A73" s="319" t="s">
        <v>485</v>
      </c>
      <c r="B73" s="147" t="s">
        <v>386</v>
      </c>
      <c r="C73" s="147" t="s">
        <v>766</v>
      </c>
      <c r="D73" s="148" t="s">
        <v>56</v>
      </c>
      <c r="E73" s="158"/>
      <c r="F73" s="159"/>
      <c r="G73" s="295"/>
      <c r="H73" s="295"/>
      <c r="I73" s="296"/>
      <c r="J73" s="296" t="s">
        <v>414</v>
      </c>
      <c r="K73" s="296" t="s">
        <v>853</v>
      </c>
      <c r="N73" s="335"/>
      <c r="O73" s="339" t="s">
        <v>1043</v>
      </c>
      <c r="P73" s="148" t="s">
        <v>1206</v>
      </c>
      <c r="Q73" s="296" t="s">
        <v>1230</v>
      </c>
      <c r="R73" s="296" t="s">
        <v>1231</v>
      </c>
    </row>
    <row r="74" spans="1:18" ht="21">
      <c r="A74" s="319" t="s">
        <v>519</v>
      </c>
      <c r="B74" s="147" t="s">
        <v>522</v>
      </c>
      <c r="C74" s="147" t="s">
        <v>1275</v>
      </c>
      <c r="D74" s="147" t="s">
        <v>364</v>
      </c>
      <c r="E74" s="158"/>
      <c r="F74" s="159"/>
      <c r="G74" s="287">
        <f>IF(E74="Ja",H74,0)</f>
        <v>0</v>
      </c>
      <c r="H74" s="299">
        <f>IF(E74="Ikke relevant",0,2)</f>
        <v>2</v>
      </c>
      <c r="I74" s="296"/>
      <c r="J74" s="296" t="s">
        <v>414</v>
      </c>
      <c r="K74" s="296" t="s">
        <v>853</v>
      </c>
      <c r="N74" s="335"/>
      <c r="O74" s="339" t="s">
        <v>1270</v>
      </c>
      <c r="P74" s="147" t="s">
        <v>1218</v>
      </c>
      <c r="Q74" s="296" t="s">
        <v>1230</v>
      </c>
      <c r="R74" s="296" t="s">
        <v>1231</v>
      </c>
    </row>
    <row r="75" spans="1:18" ht="21">
      <c r="A75" s="319" t="s">
        <v>486</v>
      </c>
      <c r="B75" s="147" t="s">
        <v>387</v>
      </c>
      <c r="C75" s="147" t="s">
        <v>646</v>
      </c>
      <c r="D75" s="148" t="s">
        <v>56</v>
      </c>
      <c r="E75" s="158"/>
      <c r="F75" s="159"/>
      <c r="G75" s="295"/>
      <c r="H75" s="295"/>
      <c r="I75" s="296"/>
      <c r="J75" s="296" t="s">
        <v>414</v>
      </c>
      <c r="K75" s="296" t="s">
        <v>853</v>
      </c>
      <c r="N75" s="335"/>
      <c r="O75" s="339" t="s">
        <v>1044</v>
      </c>
      <c r="P75" s="148" t="s">
        <v>1206</v>
      </c>
      <c r="Q75" s="296" t="s">
        <v>1230</v>
      </c>
      <c r="R75" s="296" t="s">
        <v>1231</v>
      </c>
    </row>
    <row r="76" spans="1:18" ht="31.5">
      <c r="A76" s="319" t="s">
        <v>487</v>
      </c>
      <c r="B76" s="147" t="s">
        <v>1541</v>
      </c>
      <c r="C76" s="147" t="s">
        <v>1138</v>
      </c>
      <c r="D76" s="148" t="s">
        <v>56</v>
      </c>
      <c r="E76" s="158"/>
      <c r="F76" s="159"/>
      <c r="G76" s="295"/>
      <c r="H76" s="295"/>
      <c r="I76" s="296"/>
      <c r="J76" s="296" t="s">
        <v>414</v>
      </c>
      <c r="K76" s="296" t="s">
        <v>853</v>
      </c>
      <c r="N76" s="335"/>
      <c r="O76" s="339" t="s">
        <v>1271</v>
      </c>
      <c r="P76" s="148" t="s">
        <v>1206</v>
      </c>
      <c r="Q76" s="296" t="s">
        <v>1230</v>
      </c>
      <c r="R76" s="296" t="s">
        <v>1231</v>
      </c>
    </row>
    <row r="77" spans="1:18" ht="21">
      <c r="A77" s="319" t="s">
        <v>517</v>
      </c>
      <c r="B77" s="147" t="s">
        <v>523</v>
      </c>
      <c r="C77" s="147" t="s">
        <v>1139</v>
      </c>
      <c r="D77" s="147" t="s">
        <v>364</v>
      </c>
      <c r="E77" s="158"/>
      <c r="F77" s="159"/>
      <c r="G77" s="286">
        <f>IF(E77="Ja",H77,0)</f>
        <v>0</v>
      </c>
      <c r="H77" s="299">
        <f>IF(E77="Ikke relevant",0,2)</f>
        <v>2</v>
      </c>
      <c r="I77" s="296"/>
      <c r="J77" s="296" t="s">
        <v>365</v>
      </c>
      <c r="K77" s="296" t="s">
        <v>853</v>
      </c>
      <c r="N77" s="335"/>
      <c r="O77" s="339" t="s">
        <v>1272</v>
      </c>
      <c r="P77" s="147" t="s">
        <v>1218</v>
      </c>
      <c r="Q77" s="296" t="s">
        <v>365</v>
      </c>
      <c r="R77" s="296" t="s">
        <v>1231</v>
      </c>
    </row>
    <row r="78" spans="1:18" s="195" customFormat="1" ht="21">
      <c r="A78" s="319" t="s">
        <v>516</v>
      </c>
      <c r="B78" s="147" t="s">
        <v>520</v>
      </c>
      <c r="C78" s="147" t="s">
        <v>1508</v>
      </c>
      <c r="D78" s="147" t="s">
        <v>56</v>
      </c>
      <c r="E78" s="158"/>
      <c r="F78" s="159"/>
      <c r="G78" s="295"/>
      <c r="H78" s="295"/>
      <c r="I78" s="296"/>
      <c r="J78" s="296" t="s">
        <v>414</v>
      </c>
      <c r="K78" s="296" t="s">
        <v>853</v>
      </c>
      <c r="N78" s="335"/>
      <c r="O78" s="339" t="s">
        <v>1273</v>
      </c>
      <c r="P78" s="147" t="s">
        <v>1206</v>
      </c>
      <c r="Q78" s="296" t="s">
        <v>1230</v>
      </c>
      <c r="R78" s="296" t="s">
        <v>1231</v>
      </c>
    </row>
    <row r="79" spans="1:18" s="192" customFormat="1" ht="21">
      <c r="A79" s="319" t="s">
        <v>599</v>
      </c>
      <c r="B79" s="147" t="s">
        <v>1140</v>
      </c>
      <c r="C79" s="147" t="s">
        <v>656</v>
      </c>
      <c r="D79" s="147" t="s">
        <v>216</v>
      </c>
      <c r="E79" s="158"/>
      <c r="F79" s="159"/>
      <c r="G79" s="286">
        <f t="shared" ref="G79:G82" si="1">IF(E79="Ja",H79,0)</f>
        <v>0</v>
      </c>
      <c r="H79" s="299">
        <f>IF(E79="Ikke relevant",0,4)</f>
        <v>4</v>
      </c>
      <c r="I79" s="296"/>
      <c r="J79" s="296" t="s">
        <v>365</v>
      </c>
      <c r="K79" s="296" t="s">
        <v>853</v>
      </c>
      <c r="N79" s="335"/>
      <c r="O79" s="339" t="s">
        <v>1274</v>
      </c>
      <c r="P79" s="147" t="s">
        <v>1216</v>
      </c>
      <c r="Q79" s="296" t="s">
        <v>365</v>
      </c>
      <c r="R79" s="296" t="s">
        <v>1231</v>
      </c>
    </row>
    <row r="80" spans="1:18" s="193" customFormat="1" ht="21">
      <c r="A80" s="319" t="s">
        <v>647</v>
      </c>
      <c r="B80" s="147" t="s">
        <v>1141</v>
      </c>
      <c r="C80" s="147" t="s">
        <v>1276</v>
      </c>
      <c r="D80" s="147" t="s">
        <v>221</v>
      </c>
      <c r="E80" s="158"/>
      <c r="F80" s="159"/>
      <c r="G80" s="286">
        <f t="shared" si="1"/>
        <v>0</v>
      </c>
      <c r="H80" s="299">
        <f>IF(E80="Ikke relevant",0,3)</f>
        <v>3</v>
      </c>
      <c r="I80" s="296"/>
      <c r="J80" s="296" t="s">
        <v>365</v>
      </c>
      <c r="K80" s="296" t="s">
        <v>853</v>
      </c>
      <c r="N80" s="335"/>
      <c r="O80" s="339" t="s">
        <v>1277</v>
      </c>
      <c r="P80" s="147" t="s">
        <v>1214</v>
      </c>
      <c r="Q80" s="296" t="s">
        <v>365</v>
      </c>
      <c r="R80" s="296" t="s">
        <v>1231</v>
      </c>
    </row>
    <row r="81" spans="1:18" ht="21">
      <c r="A81" s="319" t="s">
        <v>488</v>
      </c>
      <c r="B81" s="147" t="s">
        <v>388</v>
      </c>
      <c r="C81" s="147" t="s">
        <v>75</v>
      </c>
      <c r="D81" s="147" t="s">
        <v>223</v>
      </c>
      <c r="E81" s="158"/>
      <c r="F81" s="159"/>
      <c r="G81" s="286">
        <f t="shared" si="1"/>
        <v>0</v>
      </c>
      <c r="H81" s="299">
        <f t="shared" ref="H81:H82" si="2">IF(E81="Ikke relevant",0,1)</f>
        <v>1</v>
      </c>
      <c r="I81" s="296"/>
      <c r="J81" s="296" t="s">
        <v>365</v>
      </c>
      <c r="K81" s="296" t="s">
        <v>853</v>
      </c>
      <c r="N81" s="335"/>
      <c r="O81" s="339" t="s">
        <v>994</v>
      </c>
      <c r="P81" s="147" t="s">
        <v>1220</v>
      </c>
      <c r="Q81" s="296" t="s">
        <v>365</v>
      </c>
      <c r="R81" s="296" t="s">
        <v>1231</v>
      </c>
    </row>
    <row r="82" spans="1:18" ht="21">
      <c r="A82" s="319" t="s">
        <v>489</v>
      </c>
      <c r="B82" s="147" t="s">
        <v>389</v>
      </c>
      <c r="C82" s="147" t="s">
        <v>76</v>
      </c>
      <c r="D82" s="147" t="s">
        <v>223</v>
      </c>
      <c r="E82" s="158"/>
      <c r="F82" s="159"/>
      <c r="G82" s="286">
        <f t="shared" si="1"/>
        <v>0</v>
      </c>
      <c r="H82" s="299">
        <f t="shared" si="2"/>
        <v>1</v>
      </c>
      <c r="I82" s="296"/>
      <c r="J82" s="296" t="s">
        <v>365</v>
      </c>
      <c r="K82" s="296" t="s">
        <v>853</v>
      </c>
      <c r="N82" s="335"/>
      <c r="O82" s="339" t="s">
        <v>1278</v>
      </c>
      <c r="P82" s="147" t="s">
        <v>1220</v>
      </c>
      <c r="Q82" s="296" t="s">
        <v>365</v>
      </c>
      <c r="R82" s="296" t="s">
        <v>1231</v>
      </c>
    </row>
    <row r="83" spans="1:18" ht="19.899999999999999" customHeight="1">
      <c r="A83" s="316">
        <v>7</v>
      </c>
      <c r="B83" s="170" t="s">
        <v>77</v>
      </c>
      <c r="C83" s="170" t="s">
        <v>77</v>
      </c>
      <c r="D83" s="171" t="s">
        <v>53</v>
      </c>
      <c r="E83" s="172" t="s">
        <v>54</v>
      </c>
      <c r="F83" s="170" t="s">
        <v>55</v>
      </c>
      <c r="G83" s="290">
        <f>SUBTOTAL(9,G85:G121)</f>
        <v>0</v>
      </c>
      <c r="H83" s="290">
        <f>SUBTOTAL(9,H85:H121)</f>
        <v>76</v>
      </c>
      <c r="I83" s="187">
        <f>G83/H83</f>
        <v>0</v>
      </c>
      <c r="J83" s="171" t="s">
        <v>1205</v>
      </c>
      <c r="K83" s="171" t="s">
        <v>53</v>
      </c>
      <c r="N83" s="170" t="s">
        <v>980</v>
      </c>
      <c r="O83" s="170" t="s">
        <v>980</v>
      </c>
      <c r="P83" s="171" t="s">
        <v>53</v>
      </c>
      <c r="Q83" s="171" t="s">
        <v>1229</v>
      </c>
      <c r="R83" s="171" t="s">
        <v>53</v>
      </c>
    </row>
    <row r="84" spans="1:18" s="188" customFormat="1" ht="31.5">
      <c r="A84" s="317" t="s">
        <v>490</v>
      </c>
      <c r="B84" s="144" t="s">
        <v>390</v>
      </c>
      <c r="C84" s="144" t="s">
        <v>1509</v>
      </c>
      <c r="D84" s="144" t="s">
        <v>56</v>
      </c>
      <c r="E84" s="158"/>
      <c r="F84" s="159"/>
      <c r="G84" s="295"/>
      <c r="H84" s="295"/>
      <c r="I84" s="296"/>
      <c r="J84" s="296" t="s">
        <v>414</v>
      </c>
      <c r="K84" s="296" t="s">
        <v>751</v>
      </c>
      <c r="N84" s="335"/>
      <c r="O84" s="339" t="s">
        <v>1045</v>
      </c>
      <c r="P84" s="144" t="s">
        <v>1206</v>
      </c>
      <c r="Q84" s="296" t="s">
        <v>1230</v>
      </c>
      <c r="R84" s="296" t="s">
        <v>751</v>
      </c>
    </row>
    <row r="85" spans="1:18" ht="21">
      <c r="A85" s="317" t="s">
        <v>432</v>
      </c>
      <c r="B85" s="144" t="s">
        <v>391</v>
      </c>
      <c r="C85" s="146" t="s">
        <v>811</v>
      </c>
      <c r="D85" s="144" t="s">
        <v>221</v>
      </c>
      <c r="E85" s="158"/>
      <c r="F85" s="159"/>
      <c r="G85" s="286">
        <f>IF(E85="Ja",H85,0)</f>
        <v>0</v>
      </c>
      <c r="H85" s="299">
        <f>IF(E85="Ikke relevant",0,3)</f>
        <v>3</v>
      </c>
      <c r="I85" s="296"/>
      <c r="J85" s="296" t="s">
        <v>365</v>
      </c>
      <c r="K85" s="296" t="s">
        <v>751</v>
      </c>
      <c r="N85" s="335"/>
      <c r="O85" s="339" t="s">
        <v>1404</v>
      </c>
      <c r="P85" s="147" t="s">
        <v>1214</v>
      </c>
      <c r="Q85" s="296" t="s">
        <v>365</v>
      </c>
      <c r="R85" s="296" t="s">
        <v>751</v>
      </c>
    </row>
    <row r="86" spans="1:18" ht="31.5">
      <c r="A86" s="317" t="s">
        <v>491</v>
      </c>
      <c r="B86" s="144" t="s">
        <v>605</v>
      </c>
      <c r="C86" s="144" t="s">
        <v>625</v>
      </c>
      <c r="D86" s="145" t="s">
        <v>56</v>
      </c>
      <c r="E86" s="158"/>
      <c r="F86" s="159"/>
      <c r="G86" s="295"/>
      <c r="H86" s="295"/>
      <c r="I86" s="296"/>
      <c r="J86" s="296" t="s">
        <v>414</v>
      </c>
      <c r="K86" s="296" t="s">
        <v>853</v>
      </c>
      <c r="N86" s="335"/>
      <c r="O86" s="339" t="s">
        <v>1063</v>
      </c>
      <c r="P86" s="145" t="s">
        <v>1206</v>
      </c>
      <c r="Q86" s="296" t="s">
        <v>1230</v>
      </c>
      <c r="R86" s="296" t="s">
        <v>1231</v>
      </c>
    </row>
    <row r="87" spans="1:18" ht="42">
      <c r="A87" s="317" t="s">
        <v>492</v>
      </c>
      <c r="B87" s="144" t="s">
        <v>1142</v>
      </c>
      <c r="C87" s="144" t="s">
        <v>1143</v>
      </c>
      <c r="D87" s="145" t="s">
        <v>56</v>
      </c>
      <c r="E87" s="158"/>
      <c r="F87" s="159"/>
      <c r="G87" s="295"/>
      <c r="H87" s="295"/>
      <c r="I87" s="296"/>
      <c r="J87" s="296" t="s">
        <v>414</v>
      </c>
      <c r="K87" s="296" t="s">
        <v>853</v>
      </c>
      <c r="N87" s="335"/>
      <c r="O87" s="339" t="s">
        <v>1048</v>
      </c>
      <c r="P87" s="145" t="s">
        <v>1206</v>
      </c>
      <c r="Q87" s="296" t="s">
        <v>1230</v>
      </c>
      <c r="R87" s="296" t="s">
        <v>1231</v>
      </c>
    </row>
    <row r="88" spans="1:18" ht="31.5">
      <c r="A88" s="317" t="s">
        <v>619</v>
      </c>
      <c r="B88" s="144" t="s">
        <v>620</v>
      </c>
      <c r="C88" s="144" t="s">
        <v>1543</v>
      </c>
      <c r="D88" s="144" t="s">
        <v>220</v>
      </c>
      <c r="E88" s="158"/>
      <c r="F88" s="159"/>
      <c r="G88" s="286">
        <f t="shared" ref="G88:G89" si="3">IF(E88="Ja",H88,0)</f>
        <v>0</v>
      </c>
      <c r="H88" s="299">
        <f>IF(E88="Ikke relevant",0,5)</f>
        <v>5</v>
      </c>
      <c r="I88" s="296"/>
      <c r="J88" s="296" t="s">
        <v>365</v>
      </c>
      <c r="K88" s="296" t="s">
        <v>853</v>
      </c>
      <c r="N88" s="335"/>
      <c r="O88" s="339" t="s">
        <v>1279</v>
      </c>
      <c r="P88" s="147" t="s">
        <v>1215</v>
      </c>
      <c r="Q88" s="296" t="s">
        <v>365</v>
      </c>
      <c r="R88" s="296" t="s">
        <v>1231</v>
      </c>
    </row>
    <row r="89" spans="1:18" s="192" customFormat="1" ht="29.25" customHeight="1">
      <c r="A89" s="317" t="s">
        <v>633</v>
      </c>
      <c r="B89" s="144" t="s">
        <v>634</v>
      </c>
      <c r="C89" s="144" t="s">
        <v>635</v>
      </c>
      <c r="D89" s="144" t="s">
        <v>221</v>
      </c>
      <c r="E89" s="158"/>
      <c r="F89" s="159"/>
      <c r="G89" s="286">
        <f t="shared" si="3"/>
        <v>0</v>
      </c>
      <c r="H89" s="299">
        <f>IF(E89="Ikke relevant",0,3)</f>
        <v>3</v>
      </c>
      <c r="I89" s="296"/>
      <c r="J89" s="296" t="s">
        <v>365</v>
      </c>
      <c r="K89" s="296" t="s">
        <v>853</v>
      </c>
      <c r="N89" s="335"/>
      <c r="O89" s="339" t="s">
        <v>1049</v>
      </c>
      <c r="P89" s="147" t="s">
        <v>1214</v>
      </c>
      <c r="Q89" s="296" t="s">
        <v>365</v>
      </c>
      <c r="R89" s="296" t="s">
        <v>1231</v>
      </c>
    </row>
    <row r="90" spans="1:18" ht="21">
      <c r="A90" s="317" t="s">
        <v>493</v>
      </c>
      <c r="B90" s="144" t="s">
        <v>392</v>
      </c>
      <c r="C90" s="146" t="s">
        <v>767</v>
      </c>
      <c r="D90" s="145" t="s">
        <v>56</v>
      </c>
      <c r="E90" s="158"/>
      <c r="F90" s="159"/>
      <c r="G90" s="295"/>
      <c r="H90" s="295"/>
      <c r="I90" s="296"/>
      <c r="J90" s="296" t="s">
        <v>414</v>
      </c>
      <c r="K90" s="296" t="s">
        <v>853</v>
      </c>
      <c r="N90" s="335"/>
      <c r="O90" s="339" t="s">
        <v>995</v>
      </c>
      <c r="P90" s="145" t="s">
        <v>1206</v>
      </c>
      <c r="Q90" s="296" t="s">
        <v>1230</v>
      </c>
      <c r="R90" s="296" t="s">
        <v>1231</v>
      </c>
    </row>
    <row r="91" spans="1:18" ht="21">
      <c r="A91" s="317" t="s">
        <v>494</v>
      </c>
      <c r="B91" s="144" t="s">
        <v>393</v>
      </c>
      <c r="C91" s="144" t="s">
        <v>78</v>
      </c>
      <c r="D91" s="144" t="s">
        <v>219</v>
      </c>
      <c r="E91" s="158"/>
      <c r="F91" s="159"/>
      <c r="G91" s="286">
        <f>IF(E91="Ja",H91,0)</f>
        <v>0</v>
      </c>
      <c r="H91" s="299">
        <f>IF(E91="Ikke relevant",0,5)</f>
        <v>5</v>
      </c>
      <c r="I91" s="296"/>
      <c r="J91" s="296" t="s">
        <v>365</v>
      </c>
      <c r="K91" s="296" t="s">
        <v>853</v>
      </c>
      <c r="N91" s="335"/>
      <c r="O91" s="339" t="s">
        <v>996</v>
      </c>
      <c r="P91" s="147" t="s">
        <v>1215</v>
      </c>
      <c r="Q91" s="296" t="s">
        <v>365</v>
      </c>
      <c r="R91" s="296" t="s">
        <v>1231</v>
      </c>
    </row>
    <row r="92" spans="1:18" ht="31.5">
      <c r="A92" s="317" t="s">
        <v>433</v>
      </c>
      <c r="B92" s="144" t="s">
        <v>770</v>
      </c>
      <c r="C92" s="144" t="s">
        <v>771</v>
      </c>
      <c r="D92" s="145" t="s">
        <v>56</v>
      </c>
      <c r="E92" s="158"/>
      <c r="F92" s="159"/>
      <c r="G92" s="295"/>
      <c r="H92" s="295"/>
      <c r="I92" s="296"/>
      <c r="J92" s="296" t="s">
        <v>414</v>
      </c>
      <c r="K92" s="296" t="s">
        <v>853</v>
      </c>
      <c r="N92" s="335"/>
      <c r="O92" s="339" t="s">
        <v>1050</v>
      </c>
      <c r="P92" s="145" t="s">
        <v>1206</v>
      </c>
      <c r="Q92" s="296" t="s">
        <v>1230</v>
      </c>
      <c r="R92" s="296" t="s">
        <v>1231</v>
      </c>
    </row>
    <row r="93" spans="1:18" ht="21">
      <c r="A93" s="317" t="s">
        <v>434</v>
      </c>
      <c r="B93" s="144" t="s">
        <v>394</v>
      </c>
      <c r="C93" s="144" t="s">
        <v>785</v>
      </c>
      <c r="D93" s="144" t="s">
        <v>220</v>
      </c>
      <c r="E93" s="158"/>
      <c r="F93" s="159"/>
      <c r="G93" s="286">
        <f>IF(E93="Ja",H93,0)</f>
        <v>0</v>
      </c>
      <c r="H93" s="299">
        <f>IF(E93="Ikke relevant",0,5)</f>
        <v>5</v>
      </c>
      <c r="I93" s="296"/>
      <c r="J93" s="296" t="s">
        <v>365</v>
      </c>
      <c r="K93" s="296" t="s">
        <v>853</v>
      </c>
      <c r="N93" s="335"/>
      <c r="O93" s="339" t="s">
        <v>1051</v>
      </c>
      <c r="P93" s="147" t="s">
        <v>1215</v>
      </c>
      <c r="Q93" s="296" t="s">
        <v>365</v>
      </c>
      <c r="R93" s="296" t="s">
        <v>1231</v>
      </c>
    </row>
    <row r="94" spans="1:18" ht="21">
      <c r="A94" s="317" t="s">
        <v>435</v>
      </c>
      <c r="B94" s="144" t="s">
        <v>395</v>
      </c>
      <c r="C94" s="144" t="s">
        <v>1510</v>
      </c>
      <c r="D94" s="144" t="s">
        <v>56</v>
      </c>
      <c r="E94" s="158"/>
      <c r="F94" s="159"/>
      <c r="G94" s="295"/>
      <c r="H94" s="295"/>
      <c r="I94" s="296"/>
      <c r="J94" s="296" t="s">
        <v>414</v>
      </c>
      <c r="K94" s="296" t="s">
        <v>853</v>
      </c>
      <c r="N94" s="335"/>
      <c r="O94" s="339" t="s">
        <v>997</v>
      </c>
      <c r="P94" s="145" t="s">
        <v>1206</v>
      </c>
      <c r="Q94" s="296" t="s">
        <v>1230</v>
      </c>
      <c r="R94" s="296" t="s">
        <v>1231</v>
      </c>
    </row>
    <row r="95" spans="1:18" ht="21">
      <c r="A95" s="320" t="s">
        <v>436</v>
      </c>
      <c r="B95" s="145" t="s">
        <v>769</v>
      </c>
      <c r="C95" s="144" t="s">
        <v>768</v>
      </c>
      <c r="D95" s="144" t="s">
        <v>221</v>
      </c>
      <c r="E95" s="158"/>
      <c r="F95" s="159"/>
      <c r="G95" s="286">
        <f t="shared" ref="G95:G99" si="4">IF(E95="Ja",H95,0)</f>
        <v>0</v>
      </c>
      <c r="H95" s="299">
        <f t="shared" ref="H95:H96" si="5">IF(E95="Ikke relevant",0,3)</f>
        <v>3</v>
      </c>
      <c r="I95" s="296"/>
      <c r="J95" s="296" t="s">
        <v>365</v>
      </c>
      <c r="K95" s="296" t="s">
        <v>853</v>
      </c>
      <c r="N95" s="335"/>
      <c r="O95" s="339" t="s">
        <v>998</v>
      </c>
      <c r="P95" s="147" t="s">
        <v>1214</v>
      </c>
      <c r="Q95" s="296" t="s">
        <v>365</v>
      </c>
      <c r="R95" s="296" t="s">
        <v>1231</v>
      </c>
    </row>
    <row r="96" spans="1:18" ht="21">
      <c r="A96" s="317" t="s">
        <v>437</v>
      </c>
      <c r="B96" s="144" t="s">
        <v>396</v>
      </c>
      <c r="C96" s="144" t="s">
        <v>79</v>
      </c>
      <c r="D96" s="144" t="s">
        <v>221</v>
      </c>
      <c r="E96" s="158"/>
      <c r="F96" s="159"/>
      <c r="G96" s="286">
        <f t="shared" si="4"/>
        <v>0</v>
      </c>
      <c r="H96" s="299">
        <f t="shared" si="5"/>
        <v>3</v>
      </c>
      <c r="I96" s="296"/>
      <c r="J96" s="296" t="s">
        <v>365</v>
      </c>
      <c r="K96" s="296" t="s">
        <v>853</v>
      </c>
      <c r="N96" s="335"/>
      <c r="O96" s="339" t="s">
        <v>1280</v>
      </c>
      <c r="P96" s="147" t="s">
        <v>1214</v>
      </c>
      <c r="Q96" s="296" t="s">
        <v>365</v>
      </c>
      <c r="R96" s="296" t="s">
        <v>1231</v>
      </c>
    </row>
    <row r="97" spans="1:18" ht="63">
      <c r="A97" s="317" t="s">
        <v>438</v>
      </c>
      <c r="B97" s="144" t="s">
        <v>397</v>
      </c>
      <c r="C97" s="144" t="s">
        <v>830</v>
      </c>
      <c r="D97" s="144" t="s">
        <v>809</v>
      </c>
      <c r="E97" s="158"/>
      <c r="F97" s="159"/>
      <c r="G97" s="286">
        <f>IF(E97="Ikke relevant",0,(E97/10))</f>
        <v>0</v>
      </c>
      <c r="H97" s="299">
        <f>IF(E97="Ikke relevant",0,5)</f>
        <v>5</v>
      </c>
      <c r="I97" s="296"/>
      <c r="J97" s="296" t="s">
        <v>365</v>
      </c>
      <c r="K97" s="296" t="s">
        <v>853</v>
      </c>
      <c r="N97" s="335"/>
      <c r="O97" s="339" t="s">
        <v>999</v>
      </c>
      <c r="P97" s="144" t="s">
        <v>1221</v>
      </c>
      <c r="Q97" s="296" t="s">
        <v>365</v>
      </c>
      <c r="R97" s="296" t="s">
        <v>1231</v>
      </c>
    </row>
    <row r="98" spans="1:18" ht="21">
      <c r="A98" s="318" t="s">
        <v>538</v>
      </c>
      <c r="B98" s="156" t="s">
        <v>539</v>
      </c>
      <c r="C98" s="156" t="s">
        <v>1542</v>
      </c>
      <c r="D98" s="156" t="s">
        <v>219</v>
      </c>
      <c r="E98" s="158"/>
      <c r="F98" s="159"/>
      <c r="G98" s="286">
        <f t="shared" si="4"/>
        <v>0</v>
      </c>
      <c r="H98" s="299">
        <f>IF(E98="Ikke relevant",0,5)</f>
        <v>5</v>
      </c>
      <c r="I98" s="296"/>
      <c r="J98" s="296" t="s">
        <v>365</v>
      </c>
      <c r="K98" s="296" t="s">
        <v>853</v>
      </c>
      <c r="N98" s="335"/>
      <c r="O98" s="339" t="s">
        <v>1281</v>
      </c>
      <c r="P98" s="147" t="s">
        <v>1215</v>
      </c>
      <c r="Q98" s="296" t="s">
        <v>365</v>
      </c>
      <c r="R98" s="296" t="s">
        <v>1231</v>
      </c>
    </row>
    <row r="99" spans="1:18" ht="21">
      <c r="A99" s="318" t="s">
        <v>618</v>
      </c>
      <c r="B99" s="156" t="s">
        <v>650</v>
      </c>
      <c r="C99" s="156" t="s">
        <v>831</v>
      </c>
      <c r="D99" s="156" t="s">
        <v>221</v>
      </c>
      <c r="E99" s="158"/>
      <c r="F99" s="159"/>
      <c r="G99" s="286">
        <f t="shared" si="4"/>
        <v>0</v>
      </c>
      <c r="H99" s="299">
        <f>IF(E99="Ikke relevant",0,3)</f>
        <v>3</v>
      </c>
      <c r="I99" s="296"/>
      <c r="J99" s="296" t="s">
        <v>365</v>
      </c>
      <c r="K99" s="296" t="s">
        <v>853</v>
      </c>
      <c r="N99" s="335"/>
      <c r="O99" s="339" t="s">
        <v>1000</v>
      </c>
      <c r="P99" s="147" t="s">
        <v>1214</v>
      </c>
      <c r="Q99" s="296" t="s">
        <v>365</v>
      </c>
      <c r="R99" s="296" t="s">
        <v>1231</v>
      </c>
    </row>
    <row r="100" spans="1:18" ht="21">
      <c r="A100" s="317" t="s">
        <v>495</v>
      </c>
      <c r="B100" s="144" t="s">
        <v>1144</v>
      </c>
      <c r="C100" s="144" t="s">
        <v>80</v>
      </c>
      <c r="D100" s="145" t="s">
        <v>56</v>
      </c>
      <c r="E100" s="158"/>
      <c r="F100" s="159"/>
      <c r="G100" s="295"/>
      <c r="H100" s="295"/>
      <c r="I100" s="296"/>
      <c r="J100" s="296" t="s">
        <v>414</v>
      </c>
      <c r="K100" s="296" t="s">
        <v>853</v>
      </c>
      <c r="N100" s="335"/>
      <c r="O100" s="339" t="s">
        <v>1282</v>
      </c>
      <c r="P100" s="145" t="s">
        <v>1206</v>
      </c>
      <c r="Q100" s="296" t="s">
        <v>1230</v>
      </c>
      <c r="R100" s="296" t="s">
        <v>1231</v>
      </c>
    </row>
    <row r="101" spans="1:18" ht="21">
      <c r="A101" s="317" t="s">
        <v>439</v>
      </c>
      <c r="B101" s="144" t="s">
        <v>398</v>
      </c>
      <c r="C101" s="144" t="s">
        <v>454</v>
      </c>
      <c r="D101" s="145" t="s">
        <v>56</v>
      </c>
      <c r="E101" s="158"/>
      <c r="F101" s="159"/>
      <c r="G101" s="295"/>
      <c r="H101" s="295"/>
      <c r="I101" s="296"/>
      <c r="J101" s="296" t="s">
        <v>414</v>
      </c>
      <c r="K101" s="296" t="s">
        <v>853</v>
      </c>
      <c r="N101" s="335"/>
      <c r="O101" s="339" t="s">
        <v>1001</v>
      </c>
      <c r="P101" s="145" t="s">
        <v>1206</v>
      </c>
      <c r="Q101" s="296" t="s">
        <v>1230</v>
      </c>
      <c r="R101" s="296" t="s">
        <v>1231</v>
      </c>
    </row>
    <row r="102" spans="1:18" ht="31.5">
      <c r="A102" s="317" t="s">
        <v>496</v>
      </c>
      <c r="B102" s="144" t="s">
        <v>399</v>
      </c>
      <c r="C102" s="144" t="s">
        <v>759</v>
      </c>
      <c r="D102" s="144" t="s">
        <v>81</v>
      </c>
      <c r="E102" s="158"/>
      <c r="F102" s="159"/>
      <c r="G102" s="295"/>
      <c r="H102" s="295"/>
      <c r="I102" s="296"/>
      <c r="J102" s="296" t="s">
        <v>414</v>
      </c>
      <c r="K102" s="296" t="s">
        <v>853</v>
      </c>
      <c r="N102" s="335"/>
      <c r="O102" s="339" t="s">
        <v>1052</v>
      </c>
      <c r="P102" s="145" t="s">
        <v>1206</v>
      </c>
      <c r="Q102" s="296" t="s">
        <v>1230</v>
      </c>
      <c r="R102" s="296" t="s">
        <v>1231</v>
      </c>
    </row>
    <row r="103" spans="1:18" ht="31.5">
      <c r="A103" s="317" t="s">
        <v>497</v>
      </c>
      <c r="B103" s="144" t="s">
        <v>579</v>
      </c>
      <c r="C103" s="144" t="s">
        <v>82</v>
      </c>
      <c r="D103" s="145" t="s">
        <v>56</v>
      </c>
      <c r="E103" s="158"/>
      <c r="F103" s="159"/>
      <c r="G103" s="295"/>
      <c r="H103" s="295"/>
      <c r="I103" s="296"/>
      <c r="J103" s="296" t="s">
        <v>414</v>
      </c>
      <c r="K103" s="296" t="s">
        <v>853</v>
      </c>
      <c r="N103" s="335"/>
      <c r="O103" s="339" t="s">
        <v>1053</v>
      </c>
      <c r="P103" s="145" t="s">
        <v>1206</v>
      </c>
      <c r="Q103" s="296" t="s">
        <v>1230</v>
      </c>
      <c r="R103" s="296" t="s">
        <v>1231</v>
      </c>
    </row>
    <row r="104" spans="1:18" ht="31.5">
      <c r="A104" s="317" t="s">
        <v>498</v>
      </c>
      <c r="B104" s="144" t="s">
        <v>400</v>
      </c>
      <c r="C104" s="144" t="s">
        <v>83</v>
      </c>
      <c r="D104" s="145" t="s">
        <v>56</v>
      </c>
      <c r="E104" s="158"/>
      <c r="F104" s="159"/>
      <c r="G104" s="295"/>
      <c r="H104" s="295"/>
      <c r="I104" s="296"/>
      <c r="J104" s="296" t="s">
        <v>414</v>
      </c>
      <c r="K104" s="296" t="s">
        <v>853</v>
      </c>
      <c r="N104" s="335"/>
      <c r="O104" s="339" t="s">
        <v>1002</v>
      </c>
      <c r="P104" s="145" t="s">
        <v>1206</v>
      </c>
      <c r="Q104" s="296" t="s">
        <v>1230</v>
      </c>
      <c r="R104" s="296" t="s">
        <v>1231</v>
      </c>
    </row>
    <row r="105" spans="1:18" ht="37.5" customHeight="1">
      <c r="A105" s="317" t="s">
        <v>440</v>
      </c>
      <c r="B105" s="144" t="s">
        <v>401</v>
      </c>
      <c r="C105" s="144" t="s">
        <v>1184</v>
      </c>
      <c r="D105" s="144" t="s">
        <v>217</v>
      </c>
      <c r="E105" s="158"/>
      <c r="F105" s="159"/>
      <c r="G105" s="286">
        <f t="shared" ref="G105:G108" si="6">IF(E105="Ja",H105,0)</f>
        <v>0</v>
      </c>
      <c r="H105" s="299">
        <f>IF(E105="Ikke relevant",0,3)</f>
        <v>3</v>
      </c>
      <c r="I105" s="296"/>
      <c r="J105" s="296" t="s">
        <v>365</v>
      </c>
      <c r="K105" s="296" t="s">
        <v>853</v>
      </c>
      <c r="N105" s="335"/>
      <c r="O105" s="89" t="s">
        <v>1072</v>
      </c>
      <c r="P105" s="147" t="s">
        <v>1214</v>
      </c>
      <c r="Q105" s="296" t="s">
        <v>365</v>
      </c>
      <c r="R105" s="296" t="s">
        <v>1231</v>
      </c>
    </row>
    <row r="106" spans="1:18" ht="21">
      <c r="A106" s="318" t="s">
        <v>540</v>
      </c>
      <c r="B106" s="156" t="s">
        <v>541</v>
      </c>
      <c r="C106" s="156" t="s">
        <v>542</v>
      </c>
      <c r="D106" s="156" t="s">
        <v>222</v>
      </c>
      <c r="E106" s="158"/>
      <c r="F106" s="159"/>
      <c r="G106" s="286">
        <f t="shared" si="6"/>
        <v>0</v>
      </c>
      <c r="H106" s="299">
        <f>IF(E106="Ikke relevant",0,1)</f>
        <v>1</v>
      </c>
      <c r="I106" s="296"/>
      <c r="J106" s="296" t="s">
        <v>365</v>
      </c>
      <c r="K106" s="296" t="s">
        <v>853</v>
      </c>
      <c r="N106" s="335"/>
      <c r="O106" s="339" t="s">
        <v>1283</v>
      </c>
      <c r="P106" s="147" t="s">
        <v>1219</v>
      </c>
      <c r="Q106" s="296" t="s">
        <v>365</v>
      </c>
      <c r="R106" s="296" t="s">
        <v>1231</v>
      </c>
    </row>
    <row r="107" spans="1:18" ht="21">
      <c r="A107" s="318" t="s">
        <v>772</v>
      </c>
      <c r="B107" s="156" t="s">
        <v>774</v>
      </c>
      <c r="C107" s="156" t="s">
        <v>1478</v>
      </c>
      <c r="D107" s="144" t="s">
        <v>217</v>
      </c>
      <c r="E107" s="158"/>
      <c r="F107" s="159"/>
      <c r="G107" s="286">
        <f t="shared" si="6"/>
        <v>0</v>
      </c>
      <c r="H107" s="299">
        <f t="shared" ref="H107:H108" si="7">IF(E107="Ikke relevant",0,3)</f>
        <v>3</v>
      </c>
      <c r="I107" s="296"/>
      <c r="J107" s="296" t="s">
        <v>365</v>
      </c>
      <c r="K107" s="296" t="s">
        <v>853</v>
      </c>
      <c r="N107" s="335"/>
      <c r="O107" s="339" t="s">
        <v>1477</v>
      </c>
      <c r="P107" s="147" t="s">
        <v>1214</v>
      </c>
      <c r="Q107" s="296" t="s">
        <v>365</v>
      </c>
      <c r="R107" s="296" t="s">
        <v>1231</v>
      </c>
    </row>
    <row r="108" spans="1:18" ht="21">
      <c r="A108" s="318" t="s">
        <v>773</v>
      </c>
      <c r="B108" s="156" t="s">
        <v>775</v>
      </c>
      <c r="C108" s="156" t="s">
        <v>1120</v>
      </c>
      <c r="D108" s="144" t="s">
        <v>217</v>
      </c>
      <c r="E108" s="158"/>
      <c r="F108" s="159"/>
      <c r="G108" s="286">
        <f t="shared" si="6"/>
        <v>0</v>
      </c>
      <c r="H108" s="299">
        <f t="shared" si="7"/>
        <v>3</v>
      </c>
      <c r="I108" s="296"/>
      <c r="J108" s="296" t="s">
        <v>365</v>
      </c>
      <c r="K108" s="296" t="s">
        <v>853</v>
      </c>
      <c r="N108" s="335"/>
      <c r="O108" s="339" t="s">
        <v>1284</v>
      </c>
      <c r="P108" s="147" t="s">
        <v>1214</v>
      </c>
      <c r="Q108" s="296" t="s">
        <v>365</v>
      </c>
      <c r="R108" s="296" t="s">
        <v>1231</v>
      </c>
    </row>
    <row r="109" spans="1:18" ht="31.5">
      <c r="A109" s="317" t="s">
        <v>441</v>
      </c>
      <c r="B109" s="144" t="s">
        <v>402</v>
      </c>
      <c r="C109" s="144" t="s">
        <v>631</v>
      </c>
      <c r="D109" s="145" t="s">
        <v>56</v>
      </c>
      <c r="E109" s="158"/>
      <c r="F109" s="159"/>
      <c r="G109" s="295"/>
      <c r="H109" s="295"/>
      <c r="I109" s="296"/>
      <c r="J109" s="296" t="s">
        <v>414</v>
      </c>
      <c r="K109" s="296" t="s">
        <v>853</v>
      </c>
      <c r="N109" s="335"/>
      <c r="O109" s="339" t="s">
        <v>1054</v>
      </c>
      <c r="P109" s="145" t="s">
        <v>1206</v>
      </c>
      <c r="Q109" s="296" t="s">
        <v>1230</v>
      </c>
      <c r="R109" s="296" t="s">
        <v>1231</v>
      </c>
    </row>
    <row r="110" spans="1:18" ht="21">
      <c r="A110" s="317" t="s">
        <v>615</v>
      </c>
      <c r="B110" s="144" t="s">
        <v>403</v>
      </c>
      <c r="C110" s="144" t="s">
        <v>1145</v>
      </c>
      <c r="D110" s="145" t="s">
        <v>56</v>
      </c>
      <c r="E110" s="158"/>
      <c r="F110" s="159"/>
      <c r="G110" s="295"/>
      <c r="H110" s="295"/>
      <c r="I110" s="296"/>
      <c r="J110" s="296" t="s">
        <v>414</v>
      </c>
      <c r="K110" s="296" t="s">
        <v>853</v>
      </c>
      <c r="N110" s="335"/>
      <c r="O110" s="339" t="s">
        <v>1285</v>
      </c>
      <c r="P110" s="145" t="s">
        <v>1206</v>
      </c>
      <c r="Q110" s="296" t="s">
        <v>1230</v>
      </c>
      <c r="R110" s="296" t="s">
        <v>1231</v>
      </c>
    </row>
    <row r="111" spans="1:18" s="192" customFormat="1" ht="21">
      <c r="A111" s="317" t="s">
        <v>616</v>
      </c>
      <c r="B111" s="144" t="s">
        <v>617</v>
      </c>
      <c r="C111" s="144" t="s">
        <v>832</v>
      </c>
      <c r="D111" s="146" t="s">
        <v>221</v>
      </c>
      <c r="E111" s="158"/>
      <c r="F111" s="159"/>
      <c r="G111" s="286">
        <f>IF(E111="Ja",H111,0)</f>
        <v>0</v>
      </c>
      <c r="H111" s="299">
        <f>IF(E111="Ikke relevant",0,3)</f>
        <v>3</v>
      </c>
      <c r="I111" s="296"/>
      <c r="J111" s="296" t="s">
        <v>365</v>
      </c>
      <c r="K111" s="296" t="s">
        <v>853</v>
      </c>
      <c r="N111" s="335"/>
      <c r="O111" s="339" t="s">
        <v>1055</v>
      </c>
      <c r="P111" s="147" t="s">
        <v>1214</v>
      </c>
      <c r="Q111" s="296" t="s">
        <v>365</v>
      </c>
      <c r="R111" s="296" t="s">
        <v>1231</v>
      </c>
    </row>
    <row r="112" spans="1:18" ht="31.5">
      <c r="A112" s="317" t="s">
        <v>499</v>
      </c>
      <c r="B112" s="144" t="s">
        <v>1147</v>
      </c>
      <c r="C112" s="144" t="s">
        <v>1146</v>
      </c>
      <c r="D112" s="145" t="s">
        <v>56</v>
      </c>
      <c r="E112" s="158"/>
      <c r="F112" s="159"/>
      <c r="G112" s="295"/>
      <c r="H112" s="295"/>
      <c r="I112" s="296"/>
      <c r="J112" s="296" t="s">
        <v>414</v>
      </c>
      <c r="K112" s="296" t="s">
        <v>853</v>
      </c>
      <c r="N112" s="335"/>
      <c r="O112" s="339" t="s">
        <v>1059</v>
      </c>
      <c r="P112" s="145" t="s">
        <v>1206</v>
      </c>
      <c r="Q112" s="296" t="s">
        <v>1230</v>
      </c>
      <c r="R112" s="296" t="s">
        <v>1231</v>
      </c>
    </row>
    <row r="113" spans="1:18" ht="21">
      <c r="A113" s="317" t="s">
        <v>500</v>
      </c>
      <c r="B113" s="144" t="s">
        <v>404</v>
      </c>
      <c r="C113" s="144" t="s">
        <v>84</v>
      </c>
      <c r="D113" s="144" t="s">
        <v>216</v>
      </c>
      <c r="E113" s="158"/>
      <c r="F113" s="159"/>
      <c r="G113" s="286">
        <f>IF(E113="Ja",H113,0)</f>
        <v>0</v>
      </c>
      <c r="H113" s="299">
        <f>IF(E113="Ikke relevant",0,4)</f>
        <v>4</v>
      </c>
      <c r="I113" s="296"/>
      <c r="J113" s="296" t="s">
        <v>365</v>
      </c>
      <c r="K113" s="296" t="s">
        <v>853</v>
      </c>
      <c r="N113" s="335"/>
      <c r="O113" s="339" t="s">
        <v>1286</v>
      </c>
      <c r="P113" s="147" t="s">
        <v>1216</v>
      </c>
      <c r="Q113" s="296" t="s">
        <v>365</v>
      </c>
      <c r="R113" s="296" t="s">
        <v>1231</v>
      </c>
    </row>
    <row r="114" spans="1:18" ht="21">
      <c r="A114" s="317" t="s">
        <v>501</v>
      </c>
      <c r="B114" s="144" t="s">
        <v>1148</v>
      </c>
      <c r="C114" s="146" t="s">
        <v>1185</v>
      </c>
      <c r="D114" s="145" t="s">
        <v>56</v>
      </c>
      <c r="E114" s="158"/>
      <c r="F114" s="159"/>
      <c r="G114" s="295"/>
      <c r="H114" s="295"/>
      <c r="I114" s="296"/>
      <c r="J114" s="296" t="s">
        <v>414</v>
      </c>
      <c r="K114" s="296" t="s">
        <v>853</v>
      </c>
      <c r="N114" s="335"/>
      <c r="O114" s="339" t="s">
        <v>1287</v>
      </c>
      <c r="P114" s="145" t="s">
        <v>1206</v>
      </c>
      <c r="Q114" s="296" t="s">
        <v>1230</v>
      </c>
      <c r="R114" s="296" t="s">
        <v>1231</v>
      </c>
    </row>
    <row r="115" spans="1:18" ht="21">
      <c r="A115" s="317" t="s">
        <v>442</v>
      </c>
      <c r="B115" s="144" t="s">
        <v>833</v>
      </c>
      <c r="C115" s="146" t="s">
        <v>834</v>
      </c>
      <c r="D115" s="146" t="s">
        <v>216</v>
      </c>
      <c r="E115" s="158"/>
      <c r="F115" s="159"/>
      <c r="G115" s="286">
        <f t="shared" ref="G115:G117" si="8">IF(E115="Ja",H115,0)</f>
        <v>0</v>
      </c>
      <c r="H115" s="299">
        <f>IF(E115="Ikke relevant",0,4)</f>
        <v>4</v>
      </c>
      <c r="I115" s="296"/>
      <c r="J115" s="296" t="s">
        <v>365</v>
      </c>
      <c r="K115" s="296" t="s">
        <v>853</v>
      </c>
      <c r="N115" s="335"/>
      <c r="O115" s="339" t="s">
        <v>1003</v>
      </c>
      <c r="P115" s="147" t="s">
        <v>1216</v>
      </c>
      <c r="Q115" s="296" t="s">
        <v>365</v>
      </c>
      <c r="R115" s="296" t="s">
        <v>1231</v>
      </c>
    </row>
    <row r="116" spans="1:18" s="195" customFormat="1" ht="31.5">
      <c r="A116" s="317" t="s">
        <v>683</v>
      </c>
      <c r="B116" s="144" t="s">
        <v>685</v>
      </c>
      <c r="C116" s="146" t="s">
        <v>835</v>
      </c>
      <c r="D116" s="146" t="s">
        <v>220</v>
      </c>
      <c r="E116" s="158"/>
      <c r="F116" s="159"/>
      <c r="G116" s="286">
        <f t="shared" si="8"/>
        <v>0</v>
      </c>
      <c r="H116" s="299">
        <f>IF(E116="Ikke relevant",0,5)</f>
        <v>5</v>
      </c>
      <c r="I116" s="296"/>
      <c r="J116" s="296" t="s">
        <v>365</v>
      </c>
      <c r="K116" s="296" t="s">
        <v>853</v>
      </c>
      <c r="N116" s="335"/>
      <c r="O116" s="339" t="s">
        <v>1289</v>
      </c>
      <c r="P116" s="147" t="s">
        <v>1215</v>
      </c>
      <c r="Q116" s="296" t="s">
        <v>365</v>
      </c>
      <c r="R116" s="296" t="s">
        <v>1231</v>
      </c>
    </row>
    <row r="117" spans="1:18" s="195" customFormat="1" ht="21">
      <c r="A117" s="317" t="s">
        <v>684</v>
      </c>
      <c r="B117" s="144" t="s">
        <v>686</v>
      </c>
      <c r="C117" s="146" t="s">
        <v>687</v>
      </c>
      <c r="D117" s="146" t="s">
        <v>220</v>
      </c>
      <c r="E117" s="158"/>
      <c r="F117" s="159"/>
      <c r="G117" s="286">
        <f t="shared" si="8"/>
        <v>0</v>
      </c>
      <c r="H117" s="299">
        <f>IF(E117="Ikke relevant",0,5)</f>
        <v>5</v>
      </c>
      <c r="I117" s="296"/>
      <c r="J117" s="296" t="s">
        <v>365</v>
      </c>
      <c r="K117" s="296" t="s">
        <v>853</v>
      </c>
      <c r="N117" s="335"/>
      <c r="O117" s="339" t="s">
        <v>1288</v>
      </c>
      <c r="P117" s="147" t="s">
        <v>1215</v>
      </c>
      <c r="Q117" s="296" t="s">
        <v>365</v>
      </c>
      <c r="R117" s="296" t="s">
        <v>1231</v>
      </c>
    </row>
    <row r="118" spans="1:18" ht="28.15" customHeight="1">
      <c r="A118" s="317" t="s">
        <v>443</v>
      </c>
      <c r="B118" s="144" t="s">
        <v>405</v>
      </c>
      <c r="C118" s="144" t="s">
        <v>543</v>
      </c>
      <c r="D118" s="144" t="s">
        <v>56</v>
      </c>
      <c r="E118" s="158"/>
      <c r="F118" s="159"/>
      <c r="G118" s="295"/>
      <c r="H118" s="295"/>
      <c r="I118" s="296"/>
      <c r="J118" s="296" t="s">
        <v>414</v>
      </c>
      <c r="K118" s="296" t="s">
        <v>853</v>
      </c>
      <c r="N118" s="335"/>
      <c r="O118" s="339" t="s">
        <v>1290</v>
      </c>
      <c r="P118" s="144" t="s">
        <v>1206</v>
      </c>
      <c r="Q118" s="296" t="s">
        <v>1230</v>
      </c>
      <c r="R118" s="296" t="s">
        <v>1231</v>
      </c>
    </row>
    <row r="119" spans="1:18" ht="28.15" customHeight="1">
      <c r="A119" s="317" t="s">
        <v>444</v>
      </c>
      <c r="B119" s="144" t="s">
        <v>406</v>
      </c>
      <c r="C119" s="144" t="s">
        <v>1149</v>
      </c>
      <c r="D119" s="144" t="s">
        <v>364</v>
      </c>
      <c r="E119" s="158"/>
      <c r="F119" s="159"/>
      <c r="G119" s="286">
        <f>IF(E119="Ja",H119,0)</f>
        <v>0</v>
      </c>
      <c r="H119" s="299">
        <f>IF(E119="Ikke relevant",0,2)</f>
        <v>2</v>
      </c>
      <c r="I119" s="296"/>
      <c r="J119" s="296" t="s">
        <v>365</v>
      </c>
      <c r="K119" s="296" t="s">
        <v>853</v>
      </c>
      <c r="N119" s="335"/>
      <c r="O119" s="339" t="s">
        <v>1291</v>
      </c>
      <c r="P119" s="147" t="s">
        <v>1218</v>
      </c>
      <c r="Q119" s="296" t="s">
        <v>365</v>
      </c>
      <c r="R119" s="296" t="s">
        <v>1231</v>
      </c>
    </row>
    <row r="120" spans="1:18" s="193" customFormat="1" ht="21">
      <c r="A120" s="317" t="s">
        <v>502</v>
      </c>
      <c r="B120" s="144" t="s">
        <v>796</v>
      </c>
      <c r="C120" s="144" t="s">
        <v>1121</v>
      </c>
      <c r="D120" s="144" t="s">
        <v>56</v>
      </c>
      <c r="E120" s="158"/>
      <c r="F120" s="159"/>
      <c r="G120" s="295"/>
      <c r="H120" s="295"/>
      <c r="I120" s="296"/>
      <c r="J120" s="296" t="s">
        <v>414</v>
      </c>
      <c r="K120" s="296" t="s">
        <v>853</v>
      </c>
      <c r="N120" s="335"/>
      <c r="O120" s="339" t="s">
        <v>1292</v>
      </c>
      <c r="P120" s="144" t="s">
        <v>1206</v>
      </c>
      <c r="Q120" s="296" t="s">
        <v>1230</v>
      </c>
      <c r="R120" s="296" t="s">
        <v>1231</v>
      </c>
    </row>
    <row r="121" spans="1:18" s="195" customFormat="1" ht="21">
      <c r="A121" s="317" t="s">
        <v>503</v>
      </c>
      <c r="B121" s="144" t="s">
        <v>1150</v>
      </c>
      <c r="C121" s="302" t="s">
        <v>1105</v>
      </c>
      <c r="D121" s="144" t="s">
        <v>221</v>
      </c>
      <c r="E121" s="158"/>
      <c r="F121" s="159"/>
      <c r="G121" s="286">
        <f>IF(E121="Ja",H121,0)</f>
        <v>0</v>
      </c>
      <c r="H121" s="299">
        <f>IF(E121="Ikke relevant",0,3)</f>
        <v>3</v>
      </c>
      <c r="I121" s="296"/>
      <c r="J121" s="296" t="s">
        <v>365</v>
      </c>
      <c r="K121" s="296" t="s">
        <v>853</v>
      </c>
      <c r="N121" s="335"/>
      <c r="O121" s="339" t="s">
        <v>1056</v>
      </c>
      <c r="P121" s="147" t="s">
        <v>1214</v>
      </c>
      <c r="Q121" s="296" t="s">
        <v>365</v>
      </c>
      <c r="R121" s="296" t="s">
        <v>1231</v>
      </c>
    </row>
    <row r="122" spans="1:18" ht="19.899999999999999" customHeight="1">
      <c r="A122" s="316">
        <v>8</v>
      </c>
      <c r="B122" s="170" t="s">
        <v>85</v>
      </c>
      <c r="C122" s="170" t="s">
        <v>85</v>
      </c>
      <c r="D122" s="171" t="s">
        <v>53</v>
      </c>
      <c r="E122" s="172" t="s">
        <v>54</v>
      </c>
      <c r="F122" s="170" t="s">
        <v>55</v>
      </c>
      <c r="G122" s="290">
        <f>SUBTOTAL(9,G128:G152)</f>
        <v>0</v>
      </c>
      <c r="H122" s="290">
        <f>SUBTOTAL(9,H128:H152)</f>
        <v>67</v>
      </c>
      <c r="I122" s="187">
        <f>G122/H122</f>
        <v>0</v>
      </c>
      <c r="J122" s="171" t="s">
        <v>1205</v>
      </c>
      <c r="K122" s="171" t="s">
        <v>53</v>
      </c>
      <c r="N122" s="170" t="s">
        <v>981</v>
      </c>
      <c r="O122" s="170" t="s">
        <v>981</v>
      </c>
      <c r="P122" s="171" t="s">
        <v>53</v>
      </c>
      <c r="Q122" s="171" t="s">
        <v>1229</v>
      </c>
      <c r="R122" s="171" t="s">
        <v>53</v>
      </c>
    </row>
    <row r="123" spans="1:18" s="195" customFormat="1" ht="31.5">
      <c r="A123" s="350" t="s">
        <v>1075</v>
      </c>
      <c r="B123" s="350" t="s">
        <v>776</v>
      </c>
      <c r="C123" s="350" t="s">
        <v>1544</v>
      </c>
      <c r="D123" s="352" t="s">
        <v>1199</v>
      </c>
      <c r="E123" s="348"/>
      <c r="F123" s="349"/>
      <c r="G123" s="346"/>
      <c r="H123" s="347"/>
      <c r="I123" s="145"/>
      <c r="J123" s="145" t="s">
        <v>1057</v>
      </c>
      <c r="K123" s="145" t="s">
        <v>853</v>
      </c>
      <c r="M123" s="345"/>
      <c r="N123" s="342"/>
      <c r="O123" s="343" t="s">
        <v>1483</v>
      </c>
      <c r="P123" s="342" t="s">
        <v>1058</v>
      </c>
      <c r="Q123" s="344" t="s">
        <v>1057</v>
      </c>
      <c r="R123" s="344" t="s">
        <v>1231</v>
      </c>
    </row>
    <row r="124" spans="1:18" s="195" customFormat="1" ht="63">
      <c r="A124" s="350" t="s">
        <v>1074</v>
      </c>
      <c r="B124" s="350" t="s">
        <v>1076</v>
      </c>
      <c r="C124" s="350" t="s">
        <v>1479</v>
      </c>
      <c r="D124" s="352" t="s">
        <v>1199</v>
      </c>
      <c r="E124" s="348"/>
      <c r="F124" s="349"/>
      <c r="G124" s="346"/>
      <c r="H124" s="347"/>
      <c r="I124" s="145"/>
      <c r="J124" s="145" t="s">
        <v>1057</v>
      </c>
      <c r="K124" s="145"/>
      <c r="M124" s="345"/>
      <c r="N124" s="342"/>
      <c r="O124" s="343" t="s">
        <v>1484</v>
      </c>
      <c r="P124" s="342" t="s">
        <v>1058</v>
      </c>
      <c r="Q124" s="344" t="s">
        <v>1057</v>
      </c>
      <c r="R124" s="344"/>
    </row>
    <row r="125" spans="1:18" s="329" customFormat="1" ht="10.5">
      <c r="A125" s="332" t="s">
        <v>1498</v>
      </c>
      <c r="B125" s="333" t="s">
        <v>1499</v>
      </c>
      <c r="C125" s="333" t="s">
        <v>1480</v>
      </c>
      <c r="D125" s="333" t="s">
        <v>1199</v>
      </c>
      <c r="E125" s="330"/>
      <c r="F125" s="331"/>
      <c r="G125" s="330"/>
      <c r="H125" s="330"/>
      <c r="I125" s="331"/>
      <c r="J125" s="331" t="s">
        <v>1205</v>
      </c>
      <c r="K125" s="331" t="s">
        <v>853</v>
      </c>
      <c r="N125" s="333"/>
      <c r="O125" s="333" t="s">
        <v>1482</v>
      </c>
      <c r="P125" s="333" t="s">
        <v>1058</v>
      </c>
      <c r="Q125" s="331" t="s">
        <v>1229</v>
      </c>
      <c r="R125" s="331" t="s">
        <v>1231</v>
      </c>
    </row>
    <row r="126" spans="1:18" ht="26.25" customHeight="1">
      <c r="A126" s="317" t="s">
        <v>760</v>
      </c>
      <c r="B126" s="144" t="s">
        <v>407</v>
      </c>
      <c r="C126" s="144" t="s">
        <v>1466</v>
      </c>
      <c r="D126" s="145" t="s">
        <v>56</v>
      </c>
      <c r="E126" s="158"/>
      <c r="F126" s="159"/>
      <c r="G126" s="295"/>
      <c r="H126" s="295"/>
      <c r="I126" s="296"/>
      <c r="J126" s="296" t="s">
        <v>414</v>
      </c>
      <c r="K126" s="296" t="s">
        <v>853</v>
      </c>
      <c r="N126" s="335"/>
      <c r="O126" s="339" t="s">
        <v>1004</v>
      </c>
      <c r="P126" s="145" t="s">
        <v>1206</v>
      </c>
      <c r="Q126" s="296" t="s">
        <v>1230</v>
      </c>
      <c r="R126" s="296" t="s">
        <v>1231</v>
      </c>
    </row>
    <row r="127" spans="1:18" s="188" customFormat="1" ht="52.5">
      <c r="A127" s="317" t="s">
        <v>761</v>
      </c>
      <c r="B127" s="144" t="s">
        <v>1201</v>
      </c>
      <c r="C127" s="144" t="s">
        <v>1151</v>
      </c>
      <c r="D127" s="145" t="s">
        <v>56</v>
      </c>
      <c r="E127" s="158"/>
      <c r="F127" s="159"/>
      <c r="G127" s="295"/>
      <c r="H127" s="295"/>
      <c r="I127" s="296"/>
      <c r="J127" s="296" t="s">
        <v>414</v>
      </c>
      <c r="K127" s="296" t="s">
        <v>853</v>
      </c>
      <c r="N127" s="335"/>
      <c r="O127" s="339" t="s">
        <v>1293</v>
      </c>
      <c r="P127" s="145" t="s">
        <v>1206</v>
      </c>
      <c r="Q127" s="296" t="s">
        <v>1230</v>
      </c>
      <c r="R127" s="296" t="s">
        <v>1231</v>
      </c>
    </row>
    <row r="128" spans="1:18" ht="31.5">
      <c r="A128" s="317" t="s">
        <v>762</v>
      </c>
      <c r="B128" s="144" t="s">
        <v>456</v>
      </c>
      <c r="C128" s="144" t="s">
        <v>1193</v>
      </c>
      <c r="D128" s="144" t="s">
        <v>221</v>
      </c>
      <c r="E128" s="158"/>
      <c r="F128" s="159"/>
      <c r="G128" s="286">
        <f t="shared" ref="G128:G132" si="9">IF(E128="Ja",H128,0)</f>
        <v>0</v>
      </c>
      <c r="H128" s="299">
        <f t="shared" ref="H128:H129" si="10">IF(E128="Ikke relevant",0,3)</f>
        <v>3</v>
      </c>
      <c r="I128" s="296"/>
      <c r="J128" s="296" t="s">
        <v>365</v>
      </c>
      <c r="K128" s="296" t="s">
        <v>853</v>
      </c>
      <c r="N128" s="335"/>
      <c r="O128" s="339" t="s">
        <v>1294</v>
      </c>
      <c r="P128" s="147" t="s">
        <v>1214</v>
      </c>
      <c r="Q128" s="296" t="s">
        <v>365</v>
      </c>
      <c r="R128" s="296" t="s">
        <v>1231</v>
      </c>
    </row>
    <row r="129" spans="1:18" s="194" customFormat="1" ht="26.45" customHeight="1">
      <c r="A129" s="317" t="s">
        <v>1078</v>
      </c>
      <c r="B129" s="144" t="s">
        <v>568</v>
      </c>
      <c r="C129" s="144" t="s">
        <v>1546</v>
      </c>
      <c r="D129" s="144" t="s">
        <v>221</v>
      </c>
      <c r="E129" s="158"/>
      <c r="F129" s="159"/>
      <c r="G129" s="286">
        <f t="shared" si="9"/>
        <v>0</v>
      </c>
      <c r="H129" s="299">
        <f t="shared" si="10"/>
        <v>3</v>
      </c>
      <c r="I129" s="296"/>
      <c r="J129" s="296" t="s">
        <v>365</v>
      </c>
      <c r="K129" s="296" t="s">
        <v>853</v>
      </c>
      <c r="N129" s="335"/>
      <c r="O129" s="339" t="s">
        <v>1295</v>
      </c>
      <c r="P129" s="147" t="s">
        <v>1214</v>
      </c>
      <c r="Q129" s="296" t="s">
        <v>365</v>
      </c>
      <c r="R129" s="296" t="s">
        <v>1231</v>
      </c>
    </row>
    <row r="130" spans="1:18" s="194" customFormat="1" ht="23.45" customHeight="1">
      <c r="A130" s="317" t="s">
        <v>1077</v>
      </c>
      <c r="B130" s="144" t="s">
        <v>569</v>
      </c>
      <c r="C130" s="144" t="s">
        <v>1545</v>
      </c>
      <c r="D130" s="144" t="s">
        <v>577</v>
      </c>
      <c r="E130" s="158"/>
      <c r="F130" s="159"/>
      <c r="G130" s="286">
        <f t="shared" si="9"/>
        <v>0</v>
      </c>
      <c r="H130" s="299">
        <f>IF(E130="Ikke relevant",0,4)</f>
        <v>4</v>
      </c>
      <c r="I130" s="296"/>
      <c r="J130" s="296" t="s">
        <v>365</v>
      </c>
      <c r="K130" s="296" t="s">
        <v>853</v>
      </c>
      <c r="N130" s="335"/>
      <c r="O130" s="339" t="s">
        <v>1296</v>
      </c>
      <c r="P130" s="147" t="s">
        <v>1216</v>
      </c>
      <c r="Q130" s="296" t="s">
        <v>365</v>
      </c>
      <c r="R130" s="296" t="s">
        <v>1231</v>
      </c>
    </row>
    <row r="131" spans="1:18" s="194" customFormat="1" ht="27" customHeight="1">
      <c r="A131" s="317" t="s">
        <v>1079</v>
      </c>
      <c r="B131" s="144" t="s">
        <v>570</v>
      </c>
      <c r="C131" s="144" t="s">
        <v>1547</v>
      </c>
      <c r="D131" s="144" t="s">
        <v>220</v>
      </c>
      <c r="E131" s="158"/>
      <c r="F131" s="159"/>
      <c r="G131" s="286">
        <f t="shared" si="9"/>
        <v>0</v>
      </c>
      <c r="H131" s="299">
        <f>IF(E131="Ikke relevant",0,5)</f>
        <v>5</v>
      </c>
      <c r="I131" s="296"/>
      <c r="J131" s="296" t="s">
        <v>365</v>
      </c>
      <c r="K131" s="296" t="s">
        <v>853</v>
      </c>
      <c r="N131" s="335"/>
      <c r="O131" s="339" t="s">
        <v>1060</v>
      </c>
      <c r="P131" s="147" t="s">
        <v>1215</v>
      </c>
      <c r="Q131" s="296" t="s">
        <v>365</v>
      </c>
      <c r="R131" s="296" t="s">
        <v>1231</v>
      </c>
    </row>
    <row r="132" spans="1:18" s="194" customFormat="1" ht="21">
      <c r="A132" s="317" t="s">
        <v>1080</v>
      </c>
      <c r="B132" s="144" t="s">
        <v>408</v>
      </c>
      <c r="C132" s="144" t="s">
        <v>544</v>
      </c>
      <c r="D132" s="144" t="s">
        <v>221</v>
      </c>
      <c r="E132" s="158"/>
      <c r="F132" s="159"/>
      <c r="G132" s="286">
        <f t="shared" si="9"/>
        <v>0</v>
      </c>
      <c r="H132" s="299">
        <f>IF(E132="Ikke relevant",0,3)</f>
        <v>3</v>
      </c>
      <c r="I132" s="296"/>
      <c r="J132" s="296" t="s">
        <v>365</v>
      </c>
      <c r="K132" s="296" t="s">
        <v>853</v>
      </c>
      <c r="N132" s="335"/>
      <c r="O132" s="339" t="s">
        <v>1297</v>
      </c>
      <c r="P132" s="147" t="s">
        <v>1214</v>
      </c>
      <c r="Q132" s="296" t="s">
        <v>365</v>
      </c>
      <c r="R132" s="296" t="s">
        <v>1231</v>
      </c>
    </row>
    <row r="133" spans="1:18" s="194" customFormat="1" ht="21">
      <c r="A133" s="317" t="s">
        <v>1081</v>
      </c>
      <c r="B133" s="144" t="s">
        <v>1180</v>
      </c>
      <c r="C133" s="144" t="s">
        <v>1152</v>
      </c>
      <c r="D133" s="145" t="s">
        <v>56</v>
      </c>
      <c r="E133" s="158"/>
      <c r="F133" s="159"/>
      <c r="G133" s="295"/>
      <c r="H133" s="295"/>
      <c r="I133" s="296"/>
      <c r="J133" s="296" t="s">
        <v>414</v>
      </c>
      <c r="K133" s="296" t="s">
        <v>853</v>
      </c>
      <c r="N133" s="335"/>
      <c r="O133" s="339" t="s">
        <v>1298</v>
      </c>
      <c r="P133" s="145" t="s">
        <v>1206</v>
      </c>
      <c r="Q133" s="296" t="s">
        <v>1230</v>
      </c>
      <c r="R133" s="296" t="s">
        <v>1231</v>
      </c>
    </row>
    <row r="134" spans="1:18" s="194" customFormat="1" ht="21">
      <c r="A134" s="321" t="s">
        <v>1082</v>
      </c>
      <c r="B134" s="146" t="s">
        <v>545</v>
      </c>
      <c r="C134" s="146" t="s">
        <v>546</v>
      </c>
      <c r="D134" s="146" t="s">
        <v>218</v>
      </c>
      <c r="E134" s="158"/>
      <c r="F134" s="159"/>
      <c r="G134" s="286">
        <f>IF(E134="Ja",H134,0)</f>
        <v>0</v>
      </c>
      <c r="H134" s="299">
        <f>IF(E134="Ikke relevant",0,2)</f>
        <v>2</v>
      </c>
      <c r="I134" s="296"/>
      <c r="J134" s="296" t="s">
        <v>365</v>
      </c>
      <c r="K134" s="296" t="s">
        <v>853</v>
      </c>
      <c r="N134" s="335"/>
      <c r="O134" s="339" t="s">
        <v>1061</v>
      </c>
      <c r="P134" s="147" t="s">
        <v>1218</v>
      </c>
      <c r="Q134" s="296" t="s">
        <v>365</v>
      </c>
      <c r="R134" s="296" t="s">
        <v>1231</v>
      </c>
    </row>
    <row r="135" spans="1:18" s="194" customFormat="1" ht="21">
      <c r="A135" s="318" t="s">
        <v>1083</v>
      </c>
      <c r="B135" s="156" t="s">
        <v>1153</v>
      </c>
      <c r="C135" s="156" t="s">
        <v>836</v>
      </c>
      <c r="D135" s="156" t="s">
        <v>56</v>
      </c>
      <c r="E135" s="287"/>
      <c r="F135" s="189"/>
      <c r="G135" s="295"/>
      <c r="H135" s="295"/>
      <c r="I135" s="296"/>
      <c r="J135" s="296" t="s">
        <v>414</v>
      </c>
      <c r="K135" s="296" t="s">
        <v>853</v>
      </c>
      <c r="N135" s="335"/>
      <c r="O135" s="339" t="s">
        <v>1005</v>
      </c>
      <c r="P135" s="156" t="s">
        <v>1206</v>
      </c>
      <c r="Q135" s="296" t="s">
        <v>1230</v>
      </c>
      <c r="R135" s="296" t="s">
        <v>1231</v>
      </c>
    </row>
    <row r="136" spans="1:18" s="194" customFormat="1" ht="21">
      <c r="A136" s="318" t="s">
        <v>1084</v>
      </c>
      <c r="B136" s="156" t="s">
        <v>1154</v>
      </c>
      <c r="C136" s="156" t="s">
        <v>613</v>
      </c>
      <c r="D136" s="156" t="s">
        <v>220</v>
      </c>
      <c r="E136" s="287"/>
      <c r="F136" s="189"/>
      <c r="G136" s="286">
        <f t="shared" ref="G136:G139" si="11">IF(E136="Ja",H136,0)</f>
        <v>0</v>
      </c>
      <c r="H136" s="299">
        <f>IF(E136="Ikke relevant",0,5)</f>
        <v>5</v>
      </c>
      <c r="I136" s="296"/>
      <c r="J136" s="296" t="s">
        <v>365</v>
      </c>
      <c r="K136" s="296" t="s">
        <v>853</v>
      </c>
      <c r="N136" s="335"/>
      <c r="O136" s="339" t="s">
        <v>1006</v>
      </c>
      <c r="P136" s="147" t="s">
        <v>1215</v>
      </c>
      <c r="Q136" s="296" t="s">
        <v>365</v>
      </c>
      <c r="R136" s="296" t="s">
        <v>1231</v>
      </c>
    </row>
    <row r="137" spans="1:18" s="194" customFormat="1" ht="21">
      <c r="A137" s="318" t="s">
        <v>1085</v>
      </c>
      <c r="B137" s="156" t="s">
        <v>1155</v>
      </c>
      <c r="C137" s="156" t="s">
        <v>1156</v>
      </c>
      <c r="D137" s="156" t="s">
        <v>220</v>
      </c>
      <c r="E137" s="287"/>
      <c r="F137" s="189"/>
      <c r="G137" s="286">
        <f t="shared" si="11"/>
        <v>0</v>
      </c>
      <c r="H137" s="299">
        <f>IF(E137="Ikke relevant",0,5)</f>
        <v>5</v>
      </c>
      <c r="I137" s="296"/>
      <c r="J137" s="296" t="s">
        <v>365</v>
      </c>
      <c r="K137" s="296" t="s">
        <v>853</v>
      </c>
      <c r="N137" s="335"/>
      <c r="O137" s="339" t="s">
        <v>1299</v>
      </c>
      <c r="P137" s="147" t="s">
        <v>1215</v>
      </c>
      <c r="Q137" s="296" t="s">
        <v>365</v>
      </c>
      <c r="R137" s="296" t="s">
        <v>1231</v>
      </c>
    </row>
    <row r="138" spans="1:18" s="196" customFormat="1" ht="21">
      <c r="A138" s="318" t="s">
        <v>1086</v>
      </c>
      <c r="B138" s="156" t="s">
        <v>1157</v>
      </c>
      <c r="C138" s="156" t="s">
        <v>1158</v>
      </c>
      <c r="D138" s="156" t="s">
        <v>216</v>
      </c>
      <c r="E138" s="287"/>
      <c r="F138" s="189"/>
      <c r="G138" s="286">
        <f t="shared" si="11"/>
        <v>0</v>
      </c>
      <c r="H138" s="299">
        <f>IF(E138="Ikke relevant",0,4)</f>
        <v>4</v>
      </c>
      <c r="I138" s="296"/>
      <c r="J138" s="296" t="s">
        <v>365</v>
      </c>
      <c r="K138" s="296" t="s">
        <v>853</v>
      </c>
      <c r="N138" s="335"/>
      <c r="O138" s="339" t="s">
        <v>1062</v>
      </c>
      <c r="P138" s="147" t="s">
        <v>1216</v>
      </c>
      <c r="Q138" s="296" t="s">
        <v>365</v>
      </c>
      <c r="R138" s="296" t="s">
        <v>1231</v>
      </c>
    </row>
    <row r="139" spans="1:18" s="194" customFormat="1" ht="21">
      <c r="A139" s="318" t="s">
        <v>1087</v>
      </c>
      <c r="B139" s="156" t="s">
        <v>547</v>
      </c>
      <c r="C139" s="156" t="s">
        <v>1159</v>
      </c>
      <c r="D139" s="156" t="s">
        <v>217</v>
      </c>
      <c r="E139" s="287"/>
      <c r="F139" s="189"/>
      <c r="G139" s="286">
        <f t="shared" si="11"/>
        <v>0</v>
      </c>
      <c r="H139" s="299">
        <f>IF(E139="Ikke relevant",0,3)</f>
        <v>3</v>
      </c>
      <c r="I139" s="296"/>
      <c r="J139" s="296" t="s">
        <v>365</v>
      </c>
      <c r="K139" s="296" t="s">
        <v>853</v>
      </c>
      <c r="N139" s="335"/>
      <c r="O139" s="339" t="s">
        <v>1064</v>
      </c>
      <c r="P139" s="147" t="s">
        <v>1214</v>
      </c>
      <c r="Q139" s="296" t="s">
        <v>365</v>
      </c>
      <c r="R139" s="296" t="s">
        <v>1231</v>
      </c>
    </row>
    <row r="140" spans="1:18" s="192" customFormat="1" ht="21">
      <c r="A140" s="318" t="s">
        <v>1088</v>
      </c>
      <c r="B140" s="156" t="s">
        <v>794</v>
      </c>
      <c r="C140" s="156" t="s">
        <v>837</v>
      </c>
      <c r="D140" s="156" t="s">
        <v>56</v>
      </c>
      <c r="E140" s="287"/>
      <c r="F140" s="189"/>
      <c r="G140" s="295"/>
      <c r="H140" s="295"/>
      <c r="I140" s="296"/>
      <c r="J140" s="296" t="s">
        <v>414</v>
      </c>
      <c r="K140" s="296" t="s">
        <v>853</v>
      </c>
      <c r="N140" s="335"/>
      <c r="O140" s="339" t="s">
        <v>1007</v>
      </c>
      <c r="P140" s="156" t="s">
        <v>1206</v>
      </c>
      <c r="Q140" s="296" t="s">
        <v>1230</v>
      </c>
      <c r="R140" s="296" t="s">
        <v>1231</v>
      </c>
    </row>
    <row r="141" spans="1:18" s="192" customFormat="1" ht="52.5">
      <c r="A141" s="318" t="s">
        <v>1089</v>
      </c>
      <c r="B141" s="156" t="s">
        <v>1186</v>
      </c>
      <c r="C141" s="304" t="s">
        <v>1187</v>
      </c>
      <c r="D141" s="156" t="s">
        <v>838</v>
      </c>
      <c r="E141" s="287"/>
      <c r="F141" s="189"/>
      <c r="G141" s="286">
        <f>IF(E141="&gt;25%",2,IF(E141="10-25%",1,0))</f>
        <v>0</v>
      </c>
      <c r="H141" s="299">
        <f>IF(E141="Ikke relevant",0,2)</f>
        <v>2</v>
      </c>
      <c r="I141" s="296"/>
      <c r="J141" s="296" t="s">
        <v>365</v>
      </c>
      <c r="K141" s="296" t="s">
        <v>853</v>
      </c>
      <c r="N141" s="335"/>
      <c r="O141" s="339" t="s">
        <v>1300</v>
      </c>
      <c r="P141" s="156" t="s">
        <v>1222</v>
      </c>
      <c r="Q141" s="296" t="s">
        <v>365</v>
      </c>
      <c r="R141" s="296" t="s">
        <v>1231</v>
      </c>
    </row>
    <row r="142" spans="1:18" s="192" customFormat="1" ht="21">
      <c r="A142" s="318" t="s">
        <v>1090</v>
      </c>
      <c r="B142" s="156" t="s">
        <v>612</v>
      </c>
      <c r="C142" s="156" t="s">
        <v>624</v>
      </c>
      <c r="D142" s="156" t="s">
        <v>56</v>
      </c>
      <c r="E142" s="287"/>
      <c r="F142" s="189"/>
      <c r="G142" s="295"/>
      <c r="H142" s="295"/>
      <c r="I142" s="296"/>
      <c r="J142" s="296" t="s">
        <v>414</v>
      </c>
      <c r="K142" s="296" t="s">
        <v>853</v>
      </c>
      <c r="N142" s="335"/>
      <c r="O142" s="339" t="s">
        <v>1008</v>
      </c>
      <c r="P142" s="156" t="s">
        <v>1206</v>
      </c>
      <c r="Q142" s="296" t="s">
        <v>1230</v>
      </c>
      <c r="R142" s="296" t="s">
        <v>1231</v>
      </c>
    </row>
    <row r="143" spans="1:18" s="329" customFormat="1" ht="10.5">
      <c r="A143" s="332" t="s">
        <v>659</v>
      </c>
      <c r="B143" s="333" t="s">
        <v>1161</v>
      </c>
      <c r="C143" s="333" t="s">
        <v>1160</v>
      </c>
      <c r="D143" s="333" t="s">
        <v>1199</v>
      </c>
      <c r="E143" s="330"/>
      <c r="F143" s="331"/>
      <c r="G143" s="330"/>
      <c r="H143" s="330"/>
      <c r="I143" s="331"/>
      <c r="J143" s="331" t="s">
        <v>1205</v>
      </c>
      <c r="K143" s="331" t="s">
        <v>853</v>
      </c>
      <c r="N143" s="333"/>
      <c r="O143" s="333" t="s">
        <v>1481</v>
      </c>
      <c r="P143" s="333" t="s">
        <v>1058</v>
      </c>
      <c r="Q143" s="331" t="s">
        <v>1229</v>
      </c>
      <c r="R143" s="331" t="s">
        <v>1231</v>
      </c>
    </row>
    <row r="144" spans="1:18" s="195" customFormat="1" ht="31.5">
      <c r="A144" s="317" t="s">
        <v>662</v>
      </c>
      <c r="B144" s="156" t="s">
        <v>1096</v>
      </c>
      <c r="C144" s="156" t="s">
        <v>1548</v>
      </c>
      <c r="D144" s="156" t="s">
        <v>56</v>
      </c>
      <c r="E144" s="287"/>
      <c r="F144" s="189"/>
      <c r="G144" s="295"/>
      <c r="H144" s="295"/>
      <c r="I144" s="296"/>
      <c r="J144" s="296" t="s">
        <v>414</v>
      </c>
      <c r="K144" s="296" t="s">
        <v>853</v>
      </c>
      <c r="N144" s="335"/>
      <c r="O144" s="339" t="s">
        <v>1301</v>
      </c>
      <c r="P144" s="156" t="s">
        <v>1206</v>
      </c>
      <c r="Q144" s="296" t="s">
        <v>1230</v>
      </c>
      <c r="R144" s="296" t="s">
        <v>1231</v>
      </c>
    </row>
    <row r="145" spans="1:18" s="195" customFormat="1" ht="21">
      <c r="A145" s="317" t="s">
        <v>663</v>
      </c>
      <c r="B145" s="156" t="s">
        <v>665</v>
      </c>
      <c r="C145" s="156" t="s">
        <v>1303</v>
      </c>
      <c r="D145" s="156" t="s">
        <v>220</v>
      </c>
      <c r="E145" s="287"/>
      <c r="F145" s="189"/>
      <c r="G145" s="286">
        <f t="shared" ref="G145:G147" si="12">IF(E145="Ja",H145,0)</f>
        <v>0</v>
      </c>
      <c r="H145" s="299">
        <f>IF(E145="Ikke relevant",0,5)</f>
        <v>5</v>
      </c>
      <c r="I145" s="296"/>
      <c r="J145" s="296" t="s">
        <v>365</v>
      </c>
      <c r="K145" s="296" t="s">
        <v>853</v>
      </c>
      <c r="N145" s="335"/>
      <c r="O145" s="339" t="s">
        <v>1302</v>
      </c>
      <c r="P145" s="147" t="s">
        <v>1215</v>
      </c>
      <c r="Q145" s="296" t="s">
        <v>365</v>
      </c>
      <c r="R145" s="296" t="s">
        <v>1231</v>
      </c>
    </row>
    <row r="146" spans="1:18" s="195" customFormat="1" ht="21">
      <c r="A146" s="317" t="s">
        <v>666</v>
      </c>
      <c r="B146" s="156" t="s">
        <v>664</v>
      </c>
      <c r="C146" s="156" t="s">
        <v>1500</v>
      </c>
      <c r="D146" s="156" t="s">
        <v>216</v>
      </c>
      <c r="E146" s="287"/>
      <c r="F146" s="189"/>
      <c r="G146" s="286">
        <f t="shared" si="12"/>
        <v>0</v>
      </c>
      <c r="H146" s="299">
        <f>IF(E146="Ikke relevant",0,4)</f>
        <v>4</v>
      </c>
      <c r="I146" s="296"/>
      <c r="J146" s="296" t="s">
        <v>365</v>
      </c>
      <c r="K146" s="296" t="s">
        <v>853</v>
      </c>
      <c r="N146" s="335"/>
      <c r="O146" s="339" t="s">
        <v>1010</v>
      </c>
      <c r="P146" s="147" t="s">
        <v>1216</v>
      </c>
      <c r="Q146" s="296" t="s">
        <v>365</v>
      </c>
      <c r="R146" s="296" t="s">
        <v>1231</v>
      </c>
    </row>
    <row r="147" spans="1:18" s="195" customFormat="1" ht="21">
      <c r="A147" s="317" t="s">
        <v>667</v>
      </c>
      <c r="B147" s="156" t="s">
        <v>1181</v>
      </c>
      <c r="C147" s="156" t="s">
        <v>1306</v>
      </c>
      <c r="D147" s="156" t="s">
        <v>220</v>
      </c>
      <c r="E147" s="287"/>
      <c r="F147" s="189"/>
      <c r="G147" s="286">
        <f t="shared" si="12"/>
        <v>0</v>
      </c>
      <c r="H147" s="299">
        <f>IF(E147="Ikke relevant",0,5)</f>
        <v>5</v>
      </c>
      <c r="I147" s="296"/>
      <c r="J147" s="296" t="s">
        <v>365</v>
      </c>
      <c r="K147" s="296" t="s">
        <v>853</v>
      </c>
      <c r="N147" s="335"/>
      <c r="O147" s="339" t="s">
        <v>1066</v>
      </c>
      <c r="P147" s="147" t="s">
        <v>1215</v>
      </c>
      <c r="Q147" s="296" t="s">
        <v>365</v>
      </c>
      <c r="R147" s="296" t="s">
        <v>1231</v>
      </c>
    </row>
    <row r="148" spans="1:18" s="329" customFormat="1" ht="21">
      <c r="A148" s="332" t="s">
        <v>1091</v>
      </c>
      <c r="B148" s="333" t="s">
        <v>661</v>
      </c>
      <c r="C148" s="333" t="s">
        <v>660</v>
      </c>
      <c r="D148" s="333" t="s">
        <v>1199</v>
      </c>
      <c r="E148" s="327"/>
      <c r="F148" s="328"/>
      <c r="G148" s="327"/>
      <c r="H148" s="327"/>
      <c r="I148" s="328"/>
      <c r="J148" s="328" t="s">
        <v>1205</v>
      </c>
      <c r="K148" s="328" t="s">
        <v>853</v>
      </c>
      <c r="N148" s="333"/>
      <c r="O148" s="333" t="s">
        <v>1009</v>
      </c>
      <c r="P148" s="333" t="s">
        <v>1058</v>
      </c>
      <c r="Q148" s="328" t="s">
        <v>1229</v>
      </c>
      <c r="R148" s="328" t="s">
        <v>1231</v>
      </c>
    </row>
    <row r="149" spans="1:18" s="195" customFormat="1" ht="21">
      <c r="A149" s="353" t="s">
        <v>1092</v>
      </c>
      <c r="B149" s="350" t="s">
        <v>661</v>
      </c>
      <c r="C149" s="350" t="s">
        <v>1511</v>
      </c>
      <c r="D149" s="350" t="s">
        <v>56</v>
      </c>
      <c r="E149" s="309"/>
      <c r="F149" s="310"/>
      <c r="G149" s="311"/>
      <c r="H149" s="311"/>
      <c r="I149" s="312"/>
      <c r="J149" s="312" t="s">
        <v>414</v>
      </c>
      <c r="K149" s="312" t="s">
        <v>853</v>
      </c>
      <c r="N149" s="335"/>
      <c r="O149" s="339" t="s">
        <v>1065</v>
      </c>
      <c r="P149" s="156" t="s">
        <v>1206</v>
      </c>
      <c r="Q149" s="312" t="s">
        <v>1230</v>
      </c>
      <c r="R149" s="312" t="s">
        <v>1231</v>
      </c>
    </row>
    <row r="150" spans="1:18" s="195" customFormat="1" ht="21">
      <c r="A150" s="353" t="s">
        <v>1093</v>
      </c>
      <c r="B150" s="350" t="s">
        <v>665</v>
      </c>
      <c r="C150" s="350" t="s">
        <v>1303</v>
      </c>
      <c r="D150" s="350" t="s">
        <v>220</v>
      </c>
      <c r="E150" s="309"/>
      <c r="F150" s="310"/>
      <c r="G150" s="313">
        <f t="shared" ref="G150:G152" si="13">IF(E150="Ja",H150,0)</f>
        <v>0</v>
      </c>
      <c r="H150" s="313">
        <f>IF(E150="Ikke relevant",0,5)</f>
        <v>5</v>
      </c>
      <c r="I150" s="312"/>
      <c r="J150" s="312" t="s">
        <v>365</v>
      </c>
      <c r="K150" s="312" t="s">
        <v>853</v>
      </c>
      <c r="N150" s="335"/>
      <c r="O150" s="339" t="s">
        <v>1302</v>
      </c>
      <c r="P150" s="147" t="s">
        <v>1215</v>
      </c>
      <c r="Q150" s="312" t="s">
        <v>365</v>
      </c>
      <c r="R150" s="312" t="s">
        <v>1231</v>
      </c>
    </row>
    <row r="151" spans="1:18" s="195" customFormat="1" ht="21">
      <c r="A151" s="353" t="s">
        <v>1094</v>
      </c>
      <c r="B151" s="350" t="s">
        <v>664</v>
      </c>
      <c r="C151" s="350" t="s">
        <v>1305</v>
      </c>
      <c r="D151" s="350" t="s">
        <v>216</v>
      </c>
      <c r="E151" s="309"/>
      <c r="F151" s="310"/>
      <c r="G151" s="313">
        <f t="shared" si="13"/>
        <v>0</v>
      </c>
      <c r="H151" s="313">
        <f>IF(E151="Ikke relevant",0,4)</f>
        <v>4</v>
      </c>
      <c r="I151" s="312"/>
      <c r="J151" s="312" t="s">
        <v>365</v>
      </c>
      <c r="K151" s="312" t="s">
        <v>853</v>
      </c>
      <c r="N151" s="335"/>
      <c r="O151" s="339" t="s">
        <v>1304</v>
      </c>
      <c r="P151" s="147" t="s">
        <v>1216</v>
      </c>
      <c r="Q151" s="312" t="s">
        <v>365</v>
      </c>
      <c r="R151" s="312" t="s">
        <v>1231</v>
      </c>
    </row>
    <row r="152" spans="1:18" s="195" customFormat="1" ht="21">
      <c r="A152" s="353" t="s">
        <v>1095</v>
      </c>
      <c r="B152" s="350" t="s">
        <v>1181</v>
      </c>
      <c r="C152" s="350" t="s">
        <v>1306</v>
      </c>
      <c r="D152" s="350" t="s">
        <v>220</v>
      </c>
      <c r="E152" s="309"/>
      <c r="F152" s="310"/>
      <c r="G152" s="313">
        <f t="shared" si="13"/>
        <v>0</v>
      </c>
      <c r="H152" s="313">
        <f>IF(E152="Ikke relevant",0,5)</f>
        <v>5</v>
      </c>
      <c r="I152" s="312"/>
      <c r="J152" s="312" t="s">
        <v>365</v>
      </c>
      <c r="K152" s="312" t="s">
        <v>853</v>
      </c>
      <c r="N152" s="335"/>
      <c r="O152" s="339" t="s">
        <v>1307</v>
      </c>
      <c r="P152" s="147" t="s">
        <v>1215</v>
      </c>
      <c r="Q152" s="312" t="s">
        <v>365</v>
      </c>
      <c r="R152" s="312" t="s">
        <v>1231</v>
      </c>
    </row>
    <row r="153" spans="1:18" ht="19.899999999999999" customHeight="1">
      <c r="A153" s="316">
        <v>9</v>
      </c>
      <c r="B153" s="170" t="s">
        <v>655</v>
      </c>
      <c r="C153" s="170" t="s">
        <v>655</v>
      </c>
      <c r="D153" s="171" t="s">
        <v>53</v>
      </c>
      <c r="E153" s="172" t="s">
        <v>54</v>
      </c>
      <c r="F153" s="170" t="s">
        <v>55</v>
      </c>
      <c r="G153" s="290">
        <f>SUBTOTAL(9,G154:G157)</f>
        <v>0</v>
      </c>
      <c r="H153" s="290">
        <f>SUBTOTAL(9,H154:H157)</f>
        <v>11</v>
      </c>
      <c r="I153" s="187">
        <f>G153/H153</f>
        <v>0</v>
      </c>
      <c r="J153" s="171" t="s">
        <v>1205</v>
      </c>
      <c r="K153" s="171" t="s">
        <v>53</v>
      </c>
      <c r="N153" s="170" t="s">
        <v>982</v>
      </c>
      <c r="O153" s="170" t="s">
        <v>982</v>
      </c>
      <c r="P153" s="171" t="s">
        <v>53</v>
      </c>
      <c r="Q153" s="171" t="s">
        <v>1229</v>
      </c>
      <c r="R153" s="171" t="s">
        <v>53</v>
      </c>
    </row>
    <row r="154" spans="1:18" s="192" customFormat="1" ht="21">
      <c r="A154" s="319" t="s">
        <v>504</v>
      </c>
      <c r="B154" s="147" t="s">
        <v>651</v>
      </c>
      <c r="C154" s="147" t="s">
        <v>839</v>
      </c>
      <c r="D154" s="156" t="s">
        <v>221</v>
      </c>
      <c r="E154" s="168"/>
      <c r="F154" s="169"/>
      <c r="G154" s="286">
        <f t="shared" ref="G154:G157" si="14">IF(E154="Ja",H154,0)</f>
        <v>0</v>
      </c>
      <c r="H154" s="299">
        <f t="shared" ref="H154:H155" si="15">IF(E154="Ikke relevant",0,3)</f>
        <v>3</v>
      </c>
      <c r="I154" s="296"/>
      <c r="J154" s="296" t="s">
        <v>365</v>
      </c>
      <c r="K154" s="296" t="s">
        <v>853</v>
      </c>
      <c r="N154" s="335"/>
      <c r="O154" s="339" t="s">
        <v>1308</v>
      </c>
      <c r="P154" s="147" t="s">
        <v>1214</v>
      </c>
      <c r="Q154" s="296" t="s">
        <v>365</v>
      </c>
      <c r="R154" s="296" t="s">
        <v>1231</v>
      </c>
    </row>
    <row r="155" spans="1:18" s="192" customFormat="1" ht="21">
      <c r="A155" s="319" t="s">
        <v>621</v>
      </c>
      <c r="B155" s="147" t="s">
        <v>812</v>
      </c>
      <c r="C155" s="147" t="s">
        <v>1310</v>
      </c>
      <c r="D155" s="156" t="s">
        <v>221</v>
      </c>
      <c r="E155" s="168"/>
      <c r="F155" s="169"/>
      <c r="G155" s="286">
        <f t="shared" si="14"/>
        <v>0</v>
      </c>
      <c r="H155" s="299">
        <f t="shared" si="15"/>
        <v>3</v>
      </c>
      <c r="I155" s="296"/>
      <c r="J155" s="296" t="s">
        <v>365</v>
      </c>
      <c r="K155" s="296" t="s">
        <v>853</v>
      </c>
      <c r="N155" s="335"/>
      <c r="O155" s="339" t="s">
        <v>1309</v>
      </c>
      <c r="P155" s="147" t="s">
        <v>1214</v>
      </c>
      <c r="Q155" s="296" t="s">
        <v>365</v>
      </c>
      <c r="R155" s="296" t="s">
        <v>1231</v>
      </c>
    </row>
    <row r="156" spans="1:18" s="192" customFormat="1" ht="31.15" customHeight="1">
      <c r="A156" s="319" t="s">
        <v>623</v>
      </c>
      <c r="B156" s="147" t="s">
        <v>652</v>
      </c>
      <c r="C156" s="147" t="s">
        <v>1311</v>
      </c>
      <c r="D156" s="156" t="s">
        <v>216</v>
      </c>
      <c r="E156" s="168"/>
      <c r="F156" s="169"/>
      <c r="G156" s="286">
        <f t="shared" si="14"/>
        <v>0</v>
      </c>
      <c r="H156" s="299">
        <f>IF(E156="Ikke relevant",0,4)</f>
        <v>4</v>
      </c>
      <c r="I156" s="296"/>
      <c r="J156" s="296" t="s">
        <v>365</v>
      </c>
      <c r="K156" s="296" t="s">
        <v>853</v>
      </c>
      <c r="N156" s="335"/>
      <c r="O156" s="339" t="s">
        <v>1312</v>
      </c>
      <c r="P156" s="147" t="s">
        <v>1216</v>
      </c>
      <c r="Q156" s="296" t="s">
        <v>365</v>
      </c>
      <c r="R156" s="296" t="s">
        <v>1231</v>
      </c>
    </row>
    <row r="157" spans="1:18" s="192" customFormat="1" ht="21">
      <c r="A157" s="319" t="s">
        <v>644</v>
      </c>
      <c r="B157" s="147" t="s">
        <v>653</v>
      </c>
      <c r="C157" s="147" t="s">
        <v>1314</v>
      </c>
      <c r="D157" s="156" t="s">
        <v>223</v>
      </c>
      <c r="E157" s="168"/>
      <c r="F157" s="169"/>
      <c r="G157" s="286">
        <f t="shared" si="14"/>
        <v>0</v>
      </c>
      <c r="H157" s="299">
        <f>IF(E157="Ikke relevant",0,1)</f>
        <v>1</v>
      </c>
      <c r="I157" s="296"/>
      <c r="J157" s="296" t="s">
        <v>365</v>
      </c>
      <c r="K157" s="296" t="s">
        <v>853</v>
      </c>
      <c r="N157" s="335"/>
      <c r="O157" s="339" t="s">
        <v>1313</v>
      </c>
      <c r="P157" s="147" t="s">
        <v>1219</v>
      </c>
      <c r="Q157" s="296" t="s">
        <v>365</v>
      </c>
      <c r="R157" s="296" t="s">
        <v>1231</v>
      </c>
    </row>
    <row r="158" spans="1:18" ht="31.5">
      <c r="A158" s="319" t="s">
        <v>445</v>
      </c>
      <c r="B158" s="147" t="s">
        <v>1188</v>
      </c>
      <c r="C158" s="147" t="s">
        <v>604</v>
      </c>
      <c r="D158" s="148" t="s">
        <v>56</v>
      </c>
      <c r="E158" s="168"/>
      <c r="F158" s="179"/>
      <c r="G158" s="295"/>
      <c r="H158" s="295"/>
      <c r="I158" s="296"/>
      <c r="J158" s="296" t="s">
        <v>414</v>
      </c>
      <c r="K158" s="296" t="s">
        <v>853</v>
      </c>
      <c r="N158" s="335"/>
      <c r="O158" s="339" t="s">
        <v>1011</v>
      </c>
      <c r="P158" s="148" t="s">
        <v>1206</v>
      </c>
      <c r="Q158" s="296" t="s">
        <v>1230</v>
      </c>
      <c r="R158" s="296" t="s">
        <v>1231</v>
      </c>
    </row>
    <row r="159" spans="1:18" s="188" customFormat="1" ht="19.899999999999999" customHeight="1">
      <c r="A159" s="316">
        <v>10</v>
      </c>
      <c r="B159" s="170" t="s">
        <v>86</v>
      </c>
      <c r="C159" s="170" t="s">
        <v>86</v>
      </c>
      <c r="D159" s="171" t="s">
        <v>53</v>
      </c>
      <c r="E159" s="172" t="s">
        <v>54</v>
      </c>
      <c r="F159" s="170" t="s">
        <v>55</v>
      </c>
      <c r="G159" s="290">
        <f>SUBTOTAL(9,G162:G167)</f>
        <v>0</v>
      </c>
      <c r="H159" s="290">
        <f>SUBTOTAL(9,H162:H167)</f>
        <v>13</v>
      </c>
      <c r="I159" s="187">
        <f>G159/H159</f>
        <v>0</v>
      </c>
      <c r="J159" s="171" t="s">
        <v>1205</v>
      </c>
      <c r="K159" s="171" t="s">
        <v>53</v>
      </c>
      <c r="N159" s="170" t="s">
        <v>983</v>
      </c>
      <c r="O159" s="170" t="s">
        <v>983</v>
      </c>
      <c r="P159" s="171" t="s">
        <v>53</v>
      </c>
      <c r="Q159" s="171" t="s">
        <v>1229</v>
      </c>
      <c r="R159" s="171" t="s">
        <v>53</v>
      </c>
    </row>
    <row r="160" spans="1:18" ht="73.5">
      <c r="A160" s="317" t="s">
        <v>505</v>
      </c>
      <c r="B160" s="144" t="s">
        <v>1162</v>
      </c>
      <c r="C160" s="146" t="s">
        <v>1163</v>
      </c>
      <c r="D160" s="145" t="s">
        <v>56</v>
      </c>
      <c r="E160" s="168"/>
      <c r="F160" s="169"/>
      <c r="G160" s="295"/>
      <c r="H160" s="295"/>
      <c r="I160" s="296"/>
      <c r="J160" s="296" t="s">
        <v>414</v>
      </c>
      <c r="K160" s="296" t="s">
        <v>853</v>
      </c>
      <c r="N160" s="335"/>
      <c r="O160" s="339" t="s">
        <v>1315</v>
      </c>
      <c r="P160" s="145" t="s">
        <v>1206</v>
      </c>
      <c r="Q160" s="296" t="s">
        <v>1230</v>
      </c>
      <c r="R160" s="296" t="s">
        <v>1231</v>
      </c>
    </row>
    <row r="161" spans="1:18" ht="21">
      <c r="A161" s="317" t="s">
        <v>446</v>
      </c>
      <c r="B161" s="144" t="s">
        <v>409</v>
      </c>
      <c r="C161" s="144" t="s">
        <v>777</v>
      </c>
      <c r="D161" s="145" t="s">
        <v>56</v>
      </c>
      <c r="E161" s="168"/>
      <c r="F161" s="169"/>
      <c r="G161" s="295"/>
      <c r="H161" s="295"/>
      <c r="I161" s="296"/>
      <c r="J161" s="296" t="s">
        <v>414</v>
      </c>
      <c r="K161" s="296" t="s">
        <v>853</v>
      </c>
      <c r="N161" s="335"/>
      <c r="O161" s="339" t="s">
        <v>1012</v>
      </c>
      <c r="P161" s="145" t="s">
        <v>1206</v>
      </c>
      <c r="Q161" s="296" t="s">
        <v>1230</v>
      </c>
      <c r="R161" s="296" t="s">
        <v>1231</v>
      </c>
    </row>
    <row r="162" spans="1:18" s="192" customFormat="1" ht="21">
      <c r="A162" s="317" t="s">
        <v>628</v>
      </c>
      <c r="B162" s="144" t="s">
        <v>654</v>
      </c>
      <c r="C162" s="144" t="s">
        <v>1164</v>
      </c>
      <c r="D162" s="144" t="s">
        <v>221</v>
      </c>
      <c r="E162" s="168"/>
      <c r="F162" s="169"/>
      <c r="G162" s="286">
        <f>IF(E162="Ja",H162,0)</f>
        <v>0</v>
      </c>
      <c r="H162" s="299">
        <f>IF(E162="Ikke relevant",0,3)</f>
        <v>3</v>
      </c>
      <c r="I162" s="296"/>
      <c r="J162" s="296" t="s">
        <v>365</v>
      </c>
      <c r="K162" s="296" t="s">
        <v>853</v>
      </c>
      <c r="N162" s="335"/>
      <c r="O162" s="339" t="s">
        <v>1316</v>
      </c>
      <c r="P162" s="147" t="s">
        <v>1214</v>
      </c>
      <c r="Q162" s="296" t="s">
        <v>365</v>
      </c>
      <c r="R162" s="296" t="s">
        <v>1231</v>
      </c>
    </row>
    <row r="163" spans="1:18" ht="31.5">
      <c r="A163" s="317" t="s">
        <v>447</v>
      </c>
      <c r="B163" s="144" t="s">
        <v>1165</v>
      </c>
      <c r="C163" s="144" t="s">
        <v>1549</v>
      </c>
      <c r="D163" s="145" t="s">
        <v>56</v>
      </c>
      <c r="E163" s="168"/>
      <c r="F163" s="169"/>
      <c r="G163" s="295"/>
      <c r="H163" s="295"/>
      <c r="I163" s="296"/>
      <c r="J163" s="296" t="s">
        <v>414</v>
      </c>
      <c r="K163" s="296" t="s">
        <v>853</v>
      </c>
      <c r="N163" s="335"/>
      <c r="O163" s="89" t="s">
        <v>1317</v>
      </c>
      <c r="P163" s="145" t="s">
        <v>1206</v>
      </c>
      <c r="Q163" s="296" t="s">
        <v>1230</v>
      </c>
      <c r="R163" s="296" t="s">
        <v>1231</v>
      </c>
    </row>
    <row r="164" spans="1:18" s="197" customFormat="1" ht="21">
      <c r="A164" s="317" t="s">
        <v>1106</v>
      </c>
      <c r="B164" s="144" t="s">
        <v>1550</v>
      </c>
      <c r="C164" s="144" t="s">
        <v>797</v>
      </c>
      <c r="D164" s="144" t="s">
        <v>218</v>
      </c>
      <c r="E164" s="180"/>
      <c r="F164" s="181"/>
      <c r="G164" s="286">
        <f t="shared" ref="G164:G167" si="16">IF(E164="Ja",H164,0)</f>
        <v>0</v>
      </c>
      <c r="H164" s="299">
        <f t="shared" ref="H164:H167" si="17">IF(E164="Ikke relevant",0,2)</f>
        <v>2</v>
      </c>
      <c r="I164" s="297"/>
      <c r="J164" s="296" t="s">
        <v>365</v>
      </c>
      <c r="K164" s="296" t="s">
        <v>853</v>
      </c>
      <c r="N164" s="335"/>
      <c r="O164" s="339" t="s">
        <v>1318</v>
      </c>
      <c r="P164" s="147" t="s">
        <v>1218</v>
      </c>
      <c r="Q164" s="296" t="s">
        <v>365</v>
      </c>
      <c r="R164" s="296" t="s">
        <v>1231</v>
      </c>
    </row>
    <row r="165" spans="1:18" s="197" customFormat="1" ht="21">
      <c r="A165" s="353" t="s">
        <v>1106</v>
      </c>
      <c r="B165" s="354" t="s">
        <v>1107</v>
      </c>
      <c r="C165" s="354" t="s">
        <v>1108</v>
      </c>
      <c r="D165" s="354" t="s">
        <v>1109</v>
      </c>
      <c r="E165" s="324"/>
      <c r="F165" s="325"/>
      <c r="G165" s="313">
        <f t="shared" ref="G165" si="18">IF(E165="Ja",H165,0)</f>
        <v>0</v>
      </c>
      <c r="H165" s="299">
        <f>IF(E165="Ikke relevant",0,4)</f>
        <v>4</v>
      </c>
      <c r="I165" s="326"/>
      <c r="J165" s="312" t="s">
        <v>365</v>
      </c>
      <c r="K165" s="312" t="s">
        <v>853</v>
      </c>
      <c r="N165" s="335"/>
      <c r="O165" s="307" t="s">
        <v>1319</v>
      </c>
      <c r="P165" s="147" t="s">
        <v>1223</v>
      </c>
      <c r="Q165" s="312" t="s">
        <v>365</v>
      </c>
      <c r="R165" s="312" t="s">
        <v>1231</v>
      </c>
    </row>
    <row r="166" spans="1:18" ht="21">
      <c r="A166" s="317" t="s">
        <v>448</v>
      </c>
      <c r="B166" s="144" t="s">
        <v>1166</v>
      </c>
      <c r="C166" s="144" t="s">
        <v>548</v>
      </c>
      <c r="D166" s="144" t="s">
        <v>218</v>
      </c>
      <c r="E166" s="168"/>
      <c r="F166" s="169"/>
      <c r="G166" s="286">
        <f t="shared" si="16"/>
        <v>0</v>
      </c>
      <c r="H166" s="299">
        <f t="shared" si="17"/>
        <v>2</v>
      </c>
      <c r="I166" s="296"/>
      <c r="J166" s="296" t="s">
        <v>365</v>
      </c>
      <c r="K166" s="296" t="s">
        <v>853</v>
      </c>
      <c r="N166" s="335"/>
      <c r="O166" s="339" t="s">
        <v>1067</v>
      </c>
      <c r="P166" s="147" t="s">
        <v>1218</v>
      </c>
      <c r="Q166" s="296" t="s">
        <v>365</v>
      </c>
      <c r="R166" s="296" t="s">
        <v>1231</v>
      </c>
    </row>
    <row r="167" spans="1:18" ht="21">
      <c r="A167" s="317" t="s">
        <v>506</v>
      </c>
      <c r="B167" s="144" t="s">
        <v>410</v>
      </c>
      <c r="C167" s="144" t="s">
        <v>87</v>
      </c>
      <c r="D167" s="144" t="s">
        <v>218</v>
      </c>
      <c r="E167" s="168"/>
      <c r="F167" s="169"/>
      <c r="G167" s="286">
        <f t="shared" si="16"/>
        <v>0</v>
      </c>
      <c r="H167" s="299">
        <f t="shared" si="17"/>
        <v>2</v>
      </c>
      <c r="I167" s="296"/>
      <c r="J167" s="296" t="s">
        <v>365</v>
      </c>
      <c r="K167" s="296" t="s">
        <v>853</v>
      </c>
      <c r="N167" s="335"/>
      <c r="O167" s="339" t="s">
        <v>1320</v>
      </c>
      <c r="P167" s="147" t="s">
        <v>1218</v>
      </c>
      <c r="Q167" s="296" t="s">
        <v>365</v>
      </c>
      <c r="R167" s="296" t="s">
        <v>1231</v>
      </c>
    </row>
    <row r="168" spans="1:18" ht="19.899999999999999" customHeight="1">
      <c r="A168" s="316">
        <v>11</v>
      </c>
      <c r="B168" s="170" t="s">
        <v>88</v>
      </c>
      <c r="C168" s="170" t="s">
        <v>88</v>
      </c>
      <c r="D168" s="171" t="s">
        <v>53</v>
      </c>
      <c r="E168" s="172" t="s">
        <v>54</v>
      </c>
      <c r="F168" s="170" t="s">
        <v>55</v>
      </c>
      <c r="G168" s="290">
        <f>SUBTOTAL(9,G170:G172)</f>
        <v>0</v>
      </c>
      <c r="H168" s="290">
        <f>SUBTOTAL(9,H170:H172)</f>
        <v>7</v>
      </c>
      <c r="I168" s="187">
        <f>G168/H168</f>
        <v>0</v>
      </c>
      <c r="J168" s="171" t="s">
        <v>1205</v>
      </c>
      <c r="K168" s="171" t="s">
        <v>53</v>
      </c>
      <c r="N168" s="170" t="s">
        <v>984</v>
      </c>
      <c r="O168" s="170" t="s">
        <v>984</v>
      </c>
      <c r="P168" s="171" t="s">
        <v>53</v>
      </c>
      <c r="Q168" s="171" t="s">
        <v>1229</v>
      </c>
      <c r="R168" s="171" t="s">
        <v>53</v>
      </c>
    </row>
    <row r="169" spans="1:18" s="188" customFormat="1" ht="21">
      <c r="A169" s="319" t="s">
        <v>507</v>
      </c>
      <c r="B169" s="147" t="s">
        <v>1345</v>
      </c>
      <c r="C169" s="147" t="s">
        <v>1322</v>
      </c>
      <c r="D169" s="148" t="s">
        <v>56</v>
      </c>
      <c r="E169" s="158"/>
      <c r="F169" s="159"/>
      <c r="G169" s="295"/>
      <c r="H169" s="295"/>
      <c r="I169" s="296"/>
      <c r="J169" s="296" t="s">
        <v>414</v>
      </c>
      <c r="K169" s="296" t="s">
        <v>853</v>
      </c>
      <c r="N169" s="335"/>
      <c r="O169" s="339" t="s">
        <v>1485</v>
      </c>
      <c r="P169" s="148" t="s">
        <v>1206</v>
      </c>
      <c r="Q169" s="296" t="s">
        <v>1230</v>
      </c>
      <c r="R169" s="296" t="s">
        <v>1231</v>
      </c>
    </row>
    <row r="170" spans="1:18" ht="21">
      <c r="A170" s="319" t="s">
        <v>508</v>
      </c>
      <c r="B170" s="147" t="s">
        <v>411</v>
      </c>
      <c r="C170" s="147" t="s">
        <v>1323</v>
      </c>
      <c r="D170" s="147" t="s">
        <v>364</v>
      </c>
      <c r="E170" s="158"/>
      <c r="F170" s="159"/>
      <c r="G170" s="286">
        <f t="shared" ref="G170:G172" si="19">IF(E170="Ja",H170,0)</f>
        <v>0</v>
      </c>
      <c r="H170" s="299">
        <f>IF(E170="Ikke relevant",0,2)</f>
        <v>2</v>
      </c>
      <c r="I170" s="296"/>
      <c r="J170" s="296" t="s">
        <v>365</v>
      </c>
      <c r="K170" s="296" t="s">
        <v>853</v>
      </c>
      <c r="N170" s="335"/>
      <c r="O170" s="339" t="s">
        <v>1321</v>
      </c>
      <c r="P170" s="147" t="s">
        <v>1218</v>
      </c>
      <c r="Q170" s="296" t="s">
        <v>365</v>
      </c>
      <c r="R170" s="296" t="s">
        <v>1231</v>
      </c>
    </row>
    <row r="171" spans="1:18" ht="31.5">
      <c r="A171" s="319" t="s">
        <v>518</v>
      </c>
      <c r="B171" s="147" t="s">
        <v>840</v>
      </c>
      <c r="C171" s="147" t="s">
        <v>841</v>
      </c>
      <c r="D171" s="147" t="s">
        <v>221</v>
      </c>
      <c r="E171" s="158"/>
      <c r="F171" s="159"/>
      <c r="G171" s="286">
        <f t="shared" si="19"/>
        <v>0</v>
      </c>
      <c r="H171" s="299">
        <f>IF(E171="Ikke relevant",0,3)</f>
        <v>3</v>
      </c>
      <c r="I171" s="296"/>
      <c r="J171" s="296" t="s">
        <v>365</v>
      </c>
      <c r="K171" s="296" t="s">
        <v>853</v>
      </c>
      <c r="N171" s="335"/>
      <c r="O171" s="339" t="s">
        <v>1018</v>
      </c>
      <c r="P171" s="147" t="s">
        <v>1214</v>
      </c>
      <c r="Q171" s="296" t="s">
        <v>365</v>
      </c>
      <c r="R171" s="296" t="s">
        <v>1231</v>
      </c>
    </row>
    <row r="172" spans="1:18" ht="21">
      <c r="A172" s="319" t="s">
        <v>509</v>
      </c>
      <c r="B172" s="147" t="s">
        <v>412</v>
      </c>
      <c r="C172" s="147" t="s">
        <v>611</v>
      </c>
      <c r="D172" s="147" t="s">
        <v>649</v>
      </c>
      <c r="E172" s="158"/>
      <c r="F172" s="159"/>
      <c r="G172" s="286">
        <f t="shared" si="19"/>
        <v>0</v>
      </c>
      <c r="H172" s="299">
        <f t="shared" ref="H172" si="20">IF(E172="Ikke relevant",0,2)</f>
        <v>2</v>
      </c>
      <c r="I172" s="296"/>
      <c r="J172" s="296" t="s">
        <v>365</v>
      </c>
      <c r="K172" s="296" t="s">
        <v>853</v>
      </c>
      <c r="N172" s="335"/>
      <c r="O172" s="339" t="s">
        <v>1068</v>
      </c>
      <c r="P172" s="147" t="s">
        <v>1218</v>
      </c>
      <c r="Q172" s="296" t="s">
        <v>365</v>
      </c>
      <c r="R172" s="296" t="s">
        <v>1231</v>
      </c>
    </row>
    <row r="173" spans="1:18" s="188" customFormat="1" ht="19.899999999999999" customHeight="1">
      <c r="A173" s="316">
        <v>12</v>
      </c>
      <c r="B173" s="170" t="s">
        <v>89</v>
      </c>
      <c r="C173" s="170" t="s">
        <v>89</v>
      </c>
      <c r="D173" s="171" t="s">
        <v>53</v>
      </c>
      <c r="E173" s="172" t="s">
        <v>54</v>
      </c>
      <c r="F173" s="170" t="s">
        <v>55</v>
      </c>
      <c r="G173" s="290">
        <f>SUBTOTAL(9,G182:G190)</f>
        <v>0</v>
      </c>
      <c r="H173" s="290">
        <f>SUBTOTAL(9,H182:H190)</f>
        <v>30</v>
      </c>
      <c r="I173" s="187">
        <f>G173/H173</f>
        <v>0</v>
      </c>
      <c r="J173" s="171" t="s">
        <v>1205</v>
      </c>
      <c r="K173" s="171" t="s">
        <v>53</v>
      </c>
      <c r="N173" s="170" t="s">
        <v>89</v>
      </c>
      <c r="O173" s="170" t="s">
        <v>89</v>
      </c>
      <c r="P173" s="171" t="s">
        <v>53</v>
      </c>
      <c r="Q173" s="171" t="s">
        <v>1229</v>
      </c>
      <c r="R173" s="171" t="s">
        <v>53</v>
      </c>
    </row>
    <row r="174" spans="1:18" ht="31.5">
      <c r="A174" s="317" t="s">
        <v>510</v>
      </c>
      <c r="B174" s="144" t="s">
        <v>668</v>
      </c>
      <c r="C174" s="144" t="s">
        <v>1512</v>
      </c>
      <c r="D174" s="145" t="s">
        <v>56</v>
      </c>
      <c r="E174" s="168"/>
      <c r="F174" s="169"/>
      <c r="G174" s="295"/>
      <c r="H174" s="295"/>
      <c r="I174" s="296"/>
      <c r="J174" s="296" t="s">
        <v>414</v>
      </c>
      <c r="K174" s="296" t="s">
        <v>853</v>
      </c>
      <c r="N174" s="335"/>
      <c r="O174" s="339" t="s">
        <v>1013</v>
      </c>
      <c r="P174" s="145" t="s">
        <v>1206</v>
      </c>
      <c r="Q174" s="296" t="s">
        <v>1230</v>
      </c>
      <c r="R174" s="296" t="s">
        <v>1231</v>
      </c>
    </row>
    <row r="175" spans="1:18" ht="31.5">
      <c r="A175" s="317" t="s">
        <v>511</v>
      </c>
      <c r="B175" s="354" t="s">
        <v>1194</v>
      </c>
      <c r="C175" s="146" t="s">
        <v>1189</v>
      </c>
      <c r="D175" s="145" t="s">
        <v>56</v>
      </c>
      <c r="E175" s="168"/>
      <c r="F175" s="169"/>
      <c r="G175" s="295"/>
      <c r="H175" s="295"/>
      <c r="I175" s="296"/>
      <c r="J175" s="296" t="s">
        <v>414</v>
      </c>
      <c r="K175" s="296" t="s">
        <v>853</v>
      </c>
      <c r="N175" s="335"/>
      <c r="O175" s="339" t="s">
        <v>1324</v>
      </c>
      <c r="P175" s="145" t="s">
        <v>1206</v>
      </c>
      <c r="Q175" s="296" t="s">
        <v>1230</v>
      </c>
      <c r="R175" s="296" t="s">
        <v>1231</v>
      </c>
    </row>
    <row r="176" spans="1:18" ht="31.5">
      <c r="A176" s="317" t="s">
        <v>512</v>
      </c>
      <c r="B176" s="144" t="s">
        <v>1195</v>
      </c>
      <c r="C176" s="144" t="s">
        <v>842</v>
      </c>
      <c r="D176" s="145" t="s">
        <v>56</v>
      </c>
      <c r="E176" s="168"/>
      <c r="F176" s="169"/>
      <c r="G176" s="295"/>
      <c r="H176" s="295"/>
      <c r="I176" s="296"/>
      <c r="J176" s="296" t="s">
        <v>414</v>
      </c>
      <c r="K176" s="296" t="s">
        <v>853</v>
      </c>
      <c r="N176" s="335"/>
      <c r="O176" s="339" t="s">
        <v>1325</v>
      </c>
      <c r="P176" s="145" t="s">
        <v>1206</v>
      </c>
      <c r="Q176" s="296" t="s">
        <v>1230</v>
      </c>
      <c r="R176" s="296" t="s">
        <v>1231</v>
      </c>
    </row>
    <row r="177" spans="1:18" ht="31.5">
      <c r="A177" s="317" t="s">
        <v>610</v>
      </c>
      <c r="B177" s="144" t="s">
        <v>1167</v>
      </c>
      <c r="C177" s="144" t="s">
        <v>632</v>
      </c>
      <c r="D177" s="145" t="s">
        <v>56</v>
      </c>
      <c r="E177" s="168"/>
      <c r="F177" s="169"/>
      <c r="G177" s="295"/>
      <c r="H177" s="295"/>
      <c r="I177" s="296"/>
      <c r="J177" s="296" t="s">
        <v>414</v>
      </c>
      <c r="K177" s="296" t="s">
        <v>853</v>
      </c>
      <c r="N177" s="335"/>
      <c r="O177" s="339" t="s">
        <v>1014</v>
      </c>
      <c r="P177" s="145" t="s">
        <v>1206</v>
      </c>
      <c r="Q177" s="296" t="s">
        <v>1230</v>
      </c>
      <c r="R177" s="296" t="s">
        <v>1231</v>
      </c>
    </row>
    <row r="178" spans="1:18" ht="31.5">
      <c r="A178" s="317" t="s">
        <v>513</v>
      </c>
      <c r="B178" s="144" t="s">
        <v>413</v>
      </c>
      <c r="C178" s="144" t="s">
        <v>843</v>
      </c>
      <c r="D178" s="145" t="s">
        <v>56</v>
      </c>
      <c r="E178" s="168"/>
      <c r="F178" s="169"/>
      <c r="G178" s="295"/>
      <c r="H178" s="295"/>
      <c r="I178" s="296"/>
      <c r="J178" s="296" t="s">
        <v>414</v>
      </c>
      <c r="K178" s="296" t="s">
        <v>853</v>
      </c>
      <c r="N178" s="335"/>
      <c r="O178" s="339" t="s">
        <v>1326</v>
      </c>
      <c r="P178" s="145" t="s">
        <v>1206</v>
      </c>
      <c r="Q178" s="296" t="s">
        <v>1230</v>
      </c>
      <c r="R178" s="296" t="s">
        <v>1231</v>
      </c>
    </row>
    <row r="179" spans="1:18" ht="21">
      <c r="A179" s="317" t="s">
        <v>514</v>
      </c>
      <c r="B179" s="144" t="s">
        <v>789</v>
      </c>
      <c r="C179" s="144" t="s">
        <v>640</v>
      </c>
      <c r="D179" s="145" t="s">
        <v>56</v>
      </c>
      <c r="E179" s="168"/>
      <c r="F179" s="169"/>
      <c r="G179" s="295"/>
      <c r="H179" s="295"/>
      <c r="I179" s="296"/>
      <c r="J179" s="296" t="s">
        <v>414</v>
      </c>
      <c r="K179" s="296" t="s">
        <v>853</v>
      </c>
      <c r="N179" s="335"/>
      <c r="O179" s="339" t="s">
        <v>1015</v>
      </c>
      <c r="P179" s="145" t="s">
        <v>1206</v>
      </c>
      <c r="Q179" s="296" t="s">
        <v>1230</v>
      </c>
      <c r="R179" s="296" t="s">
        <v>1231</v>
      </c>
    </row>
    <row r="180" spans="1:18" ht="21">
      <c r="A180" s="317" t="s">
        <v>515</v>
      </c>
      <c r="B180" s="144" t="s">
        <v>1168</v>
      </c>
      <c r="C180" s="144" t="s">
        <v>606</v>
      </c>
      <c r="D180" s="145" t="s">
        <v>56</v>
      </c>
      <c r="E180" s="168"/>
      <c r="F180" s="169"/>
      <c r="G180" s="295"/>
      <c r="H180" s="295"/>
      <c r="I180" s="296"/>
      <c r="J180" s="296" t="s">
        <v>414</v>
      </c>
      <c r="K180" s="296" t="s">
        <v>853</v>
      </c>
      <c r="N180" s="335"/>
      <c r="O180" s="339" t="s">
        <v>1016</v>
      </c>
      <c r="P180" s="145" t="s">
        <v>1206</v>
      </c>
      <c r="Q180" s="296" t="s">
        <v>1230</v>
      </c>
      <c r="R180" s="296" t="s">
        <v>1231</v>
      </c>
    </row>
    <row r="181" spans="1:18" ht="21">
      <c r="A181" s="317" t="s">
        <v>449</v>
      </c>
      <c r="B181" s="144" t="s">
        <v>1169</v>
      </c>
      <c r="C181" s="144" t="s">
        <v>1335</v>
      </c>
      <c r="D181" s="145" t="s">
        <v>56</v>
      </c>
      <c r="E181" s="168"/>
      <c r="F181" s="169"/>
      <c r="G181" s="295"/>
      <c r="H181" s="295"/>
      <c r="I181" s="296"/>
      <c r="J181" s="296" t="s">
        <v>414</v>
      </c>
      <c r="K181" s="296" t="s">
        <v>853</v>
      </c>
      <c r="N181" s="335"/>
      <c r="O181" s="339" t="s">
        <v>1327</v>
      </c>
      <c r="P181" s="145" t="s">
        <v>1206</v>
      </c>
      <c r="Q181" s="296" t="s">
        <v>1230</v>
      </c>
      <c r="R181" s="296" t="s">
        <v>1231</v>
      </c>
    </row>
    <row r="182" spans="1:18" ht="21">
      <c r="A182" s="317" t="s">
        <v>450</v>
      </c>
      <c r="B182" s="144" t="s">
        <v>779</v>
      </c>
      <c r="C182" s="144" t="s">
        <v>1336</v>
      </c>
      <c r="D182" s="144" t="s">
        <v>223</v>
      </c>
      <c r="E182" s="168"/>
      <c r="F182" s="169"/>
      <c r="G182" s="286">
        <f t="shared" ref="G182:G190" si="21">IF(E182="Ja",H182,0)</f>
        <v>0</v>
      </c>
      <c r="H182" s="299">
        <f>IF(E182="Ikke relevant",0,1)</f>
        <v>1</v>
      </c>
      <c r="I182" s="296"/>
      <c r="J182" s="296" t="s">
        <v>365</v>
      </c>
      <c r="K182" s="296" t="s">
        <v>853</v>
      </c>
      <c r="N182" s="335"/>
      <c r="O182" s="339" t="s">
        <v>1328</v>
      </c>
      <c r="P182" s="147" t="s">
        <v>1219</v>
      </c>
      <c r="Q182" s="296" t="s">
        <v>365</v>
      </c>
      <c r="R182" s="296" t="s">
        <v>1231</v>
      </c>
    </row>
    <row r="183" spans="1:18" ht="21">
      <c r="A183" s="317" t="s">
        <v>451</v>
      </c>
      <c r="B183" s="144" t="s">
        <v>643</v>
      </c>
      <c r="C183" s="144" t="s">
        <v>844</v>
      </c>
      <c r="D183" s="144" t="s">
        <v>221</v>
      </c>
      <c r="E183" s="168"/>
      <c r="F183" s="169"/>
      <c r="G183" s="286">
        <f t="shared" si="21"/>
        <v>0</v>
      </c>
      <c r="H183" s="299">
        <f>IF(E183="Ikke relevant",0,3)</f>
        <v>3</v>
      </c>
      <c r="I183" s="296"/>
      <c r="J183" s="296" t="s">
        <v>365</v>
      </c>
      <c r="K183" s="296" t="s">
        <v>853</v>
      </c>
      <c r="N183" s="335"/>
      <c r="O183" s="339" t="s">
        <v>1069</v>
      </c>
      <c r="P183" s="147" t="s">
        <v>1214</v>
      </c>
      <c r="Q183" s="296" t="s">
        <v>365</v>
      </c>
      <c r="R183" s="296" t="s">
        <v>1231</v>
      </c>
    </row>
    <row r="184" spans="1:18" ht="21">
      <c r="A184" s="317" t="s">
        <v>607</v>
      </c>
      <c r="B184" s="144" t="s">
        <v>608</v>
      </c>
      <c r="C184" s="144" t="s">
        <v>1337</v>
      </c>
      <c r="D184" s="144" t="s">
        <v>220</v>
      </c>
      <c r="E184" s="168"/>
      <c r="F184" s="169"/>
      <c r="G184" s="286">
        <f t="shared" si="21"/>
        <v>0</v>
      </c>
      <c r="H184" s="299">
        <f>IF(E184="Ikke relevant",0,5)</f>
        <v>5</v>
      </c>
      <c r="I184" s="296"/>
      <c r="J184" s="296" t="s">
        <v>365</v>
      </c>
      <c r="K184" s="296" t="s">
        <v>853</v>
      </c>
      <c r="N184" s="335"/>
      <c r="O184" s="339" t="s">
        <v>1329</v>
      </c>
      <c r="P184" s="147" t="s">
        <v>1215</v>
      </c>
      <c r="Q184" s="296" t="s">
        <v>365</v>
      </c>
      <c r="R184" s="296" t="s">
        <v>1231</v>
      </c>
    </row>
    <row r="185" spans="1:18" ht="21">
      <c r="A185" s="317" t="s">
        <v>641</v>
      </c>
      <c r="B185" s="144" t="s">
        <v>1170</v>
      </c>
      <c r="C185" s="144" t="s">
        <v>642</v>
      </c>
      <c r="D185" s="144" t="s">
        <v>221</v>
      </c>
      <c r="E185" s="168"/>
      <c r="F185" s="169"/>
      <c r="G185" s="286">
        <f t="shared" si="21"/>
        <v>0</v>
      </c>
      <c r="H185" s="299">
        <f t="shared" ref="H185:H187" si="22">IF(E185="Ikke relevant",0,3)</f>
        <v>3</v>
      </c>
      <c r="I185" s="296"/>
      <c r="J185" s="296" t="s">
        <v>365</v>
      </c>
      <c r="K185" s="296" t="s">
        <v>853</v>
      </c>
      <c r="N185" s="335"/>
      <c r="O185" s="339" t="s">
        <v>1330</v>
      </c>
      <c r="P185" s="147" t="s">
        <v>1214</v>
      </c>
      <c r="Q185" s="296" t="s">
        <v>365</v>
      </c>
      <c r="R185" s="296" t="s">
        <v>1231</v>
      </c>
    </row>
    <row r="186" spans="1:18" ht="21">
      <c r="A186" s="317" t="s">
        <v>778</v>
      </c>
      <c r="B186" s="144" t="s">
        <v>790</v>
      </c>
      <c r="C186" s="144" t="s">
        <v>1338</v>
      </c>
      <c r="D186" s="144" t="s">
        <v>221</v>
      </c>
      <c r="E186" s="168"/>
      <c r="F186" s="169"/>
      <c r="G186" s="286">
        <f t="shared" si="21"/>
        <v>0</v>
      </c>
      <c r="H186" s="299">
        <f t="shared" si="22"/>
        <v>3</v>
      </c>
      <c r="I186" s="296"/>
      <c r="J186" s="296" t="s">
        <v>365</v>
      </c>
      <c r="K186" s="296" t="s">
        <v>853</v>
      </c>
      <c r="N186" s="335"/>
      <c r="O186" s="339" t="s">
        <v>1331</v>
      </c>
      <c r="P186" s="147" t="s">
        <v>1214</v>
      </c>
      <c r="Q186" s="296" t="s">
        <v>365</v>
      </c>
      <c r="R186" s="296" t="s">
        <v>1231</v>
      </c>
    </row>
    <row r="187" spans="1:18" ht="21">
      <c r="A187" s="317" t="s">
        <v>609</v>
      </c>
      <c r="B187" s="144" t="s">
        <v>791</v>
      </c>
      <c r="C187" s="144" t="s">
        <v>1171</v>
      </c>
      <c r="D187" s="144" t="s">
        <v>221</v>
      </c>
      <c r="E187" s="168"/>
      <c r="F187" s="169"/>
      <c r="G187" s="286">
        <f t="shared" si="21"/>
        <v>0</v>
      </c>
      <c r="H187" s="299">
        <f t="shared" si="22"/>
        <v>3</v>
      </c>
      <c r="I187" s="296"/>
      <c r="J187" s="296" t="s">
        <v>365</v>
      </c>
      <c r="K187" s="296" t="s">
        <v>853</v>
      </c>
      <c r="N187" s="335"/>
      <c r="O187" s="339" t="s">
        <v>1017</v>
      </c>
      <c r="P187" s="147" t="s">
        <v>1214</v>
      </c>
      <c r="Q187" s="296" t="s">
        <v>365</v>
      </c>
      <c r="R187" s="296" t="s">
        <v>1231</v>
      </c>
    </row>
    <row r="188" spans="1:18" s="195" customFormat="1" ht="21">
      <c r="A188" s="317" t="s">
        <v>669</v>
      </c>
      <c r="B188" s="144" t="s">
        <v>671</v>
      </c>
      <c r="C188" s="144" t="s">
        <v>1339</v>
      </c>
      <c r="D188" s="144" t="s">
        <v>220</v>
      </c>
      <c r="E188" s="168"/>
      <c r="F188" s="169"/>
      <c r="G188" s="286">
        <f t="shared" si="21"/>
        <v>0</v>
      </c>
      <c r="H188" s="299">
        <f>IF(E188="Ikke relevant",0,5)</f>
        <v>5</v>
      </c>
      <c r="I188" s="296"/>
      <c r="J188" s="296" t="s">
        <v>365</v>
      </c>
      <c r="K188" s="296" t="s">
        <v>853</v>
      </c>
      <c r="N188" s="335"/>
      <c r="O188" s="339" t="s">
        <v>1332</v>
      </c>
      <c r="P188" s="147" t="s">
        <v>1215</v>
      </c>
      <c r="Q188" s="296" t="s">
        <v>365</v>
      </c>
      <c r="R188" s="296" t="s">
        <v>1231</v>
      </c>
    </row>
    <row r="189" spans="1:18" s="195" customFormat="1" ht="21">
      <c r="A189" s="317" t="s">
        <v>670</v>
      </c>
      <c r="B189" s="144" t="s">
        <v>763</v>
      </c>
      <c r="C189" s="144" t="s">
        <v>1340</v>
      </c>
      <c r="D189" s="144" t="s">
        <v>216</v>
      </c>
      <c r="E189" s="168"/>
      <c r="F189" s="169"/>
      <c r="G189" s="286">
        <f t="shared" si="21"/>
        <v>0</v>
      </c>
      <c r="H189" s="299">
        <f>IF(E189="Ikke relevant",0,4)</f>
        <v>4</v>
      </c>
      <c r="I189" s="296"/>
      <c r="J189" s="296" t="s">
        <v>365</v>
      </c>
      <c r="K189" s="296" t="s">
        <v>853</v>
      </c>
      <c r="N189" s="335"/>
      <c r="O189" s="339" t="s">
        <v>1334</v>
      </c>
      <c r="P189" s="147" t="s">
        <v>1216</v>
      </c>
      <c r="Q189" s="296" t="s">
        <v>365</v>
      </c>
      <c r="R189" s="296" t="s">
        <v>1231</v>
      </c>
    </row>
    <row r="190" spans="1:18" s="195" customFormat="1" ht="21">
      <c r="A190" s="317" t="s">
        <v>726</v>
      </c>
      <c r="B190" s="144" t="s">
        <v>727</v>
      </c>
      <c r="C190" s="144" t="s">
        <v>1341</v>
      </c>
      <c r="D190" s="144" t="s">
        <v>221</v>
      </c>
      <c r="E190" s="168"/>
      <c r="F190" s="169"/>
      <c r="G190" s="286">
        <f t="shared" si="21"/>
        <v>0</v>
      </c>
      <c r="H190" s="299">
        <f>IF(E190="Ikke relevant",0,3)</f>
        <v>3</v>
      </c>
      <c r="I190" s="296"/>
      <c r="J190" s="296" t="s">
        <v>365</v>
      </c>
      <c r="K190" s="296" t="s">
        <v>853</v>
      </c>
      <c r="N190" s="335"/>
      <c r="O190" s="339" t="s">
        <v>1333</v>
      </c>
      <c r="P190" s="147" t="s">
        <v>1214</v>
      </c>
      <c r="Q190" s="296" t="s">
        <v>365</v>
      </c>
      <c r="R190" s="296" t="s">
        <v>1231</v>
      </c>
    </row>
    <row r="191" spans="1:18" ht="19.899999999999999" customHeight="1">
      <c r="A191" s="316">
        <v>13</v>
      </c>
      <c r="B191" s="170" t="s">
        <v>549</v>
      </c>
      <c r="C191" s="170" t="s">
        <v>549</v>
      </c>
      <c r="D191" s="170" t="s">
        <v>53</v>
      </c>
      <c r="E191" s="172" t="s">
        <v>54</v>
      </c>
      <c r="F191" s="170" t="s">
        <v>55</v>
      </c>
      <c r="G191" s="290">
        <f>SUBTOTAL(9,G193:G199)</f>
        <v>0</v>
      </c>
      <c r="H191" s="290">
        <f>SUBTOTAL(9,H193:H199)</f>
        <v>10</v>
      </c>
      <c r="I191" s="187">
        <f>G191/H191</f>
        <v>0</v>
      </c>
      <c r="J191" s="171" t="s">
        <v>1205</v>
      </c>
      <c r="K191" s="171" t="s">
        <v>53</v>
      </c>
      <c r="N191" s="170" t="s">
        <v>549</v>
      </c>
      <c r="O191" s="170" t="s">
        <v>549</v>
      </c>
      <c r="P191" s="170" t="s">
        <v>53</v>
      </c>
      <c r="Q191" s="171" t="s">
        <v>1229</v>
      </c>
      <c r="R191" s="171" t="s">
        <v>53</v>
      </c>
    </row>
    <row r="192" spans="1:18" ht="31.5">
      <c r="A192" s="318" t="s">
        <v>550</v>
      </c>
      <c r="B192" s="156" t="s">
        <v>551</v>
      </c>
      <c r="C192" s="155" t="s">
        <v>845</v>
      </c>
      <c r="D192" s="157" t="s">
        <v>56</v>
      </c>
      <c r="E192" s="286"/>
      <c r="F192" s="191"/>
      <c r="G192" s="295"/>
      <c r="H192" s="295"/>
      <c r="I192" s="296"/>
      <c r="J192" s="296" t="s">
        <v>414</v>
      </c>
      <c r="K192" s="296" t="s">
        <v>853</v>
      </c>
      <c r="N192" s="335"/>
      <c r="O192" s="339" t="s">
        <v>1019</v>
      </c>
      <c r="P192" s="157" t="s">
        <v>1206</v>
      </c>
      <c r="Q192" s="296" t="s">
        <v>1230</v>
      </c>
      <c r="R192" s="296" t="s">
        <v>1231</v>
      </c>
    </row>
    <row r="193" spans="1:18" s="198" customFormat="1" ht="21">
      <c r="A193" s="322" t="s">
        <v>1100</v>
      </c>
      <c r="B193" s="182" t="s">
        <v>602</v>
      </c>
      <c r="C193" s="156" t="s">
        <v>603</v>
      </c>
      <c r="D193" s="156" t="s">
        <v>220</v>
      </c>
      <c r="E193" s="286"/>
      <c r="F193" s="191"/>
      <c r="G193" s="286">
        <f>IF(E193="Ja",H193,0)</f>
        <v>0</v>
      </c>
      <c r="H193" s="299">
        <f>IF(E193="Ikke relevant",0,5)</f>
        <v>5</v>
      </c>
      <c r="I193" s="298"/>
      <c r="J193" s="298" t="s">
        <v>365</v>
      </c>
      <c r="K193" s="296" t="s">
        <v>853</v>
      </c>
      <c r="N193" s="335"/>
      <c r="O193" s="339" t="s">
        <v>1071</v>
      </c>
      <c r="P193" s="147" t="s">
        <v>1215</v>
      </c>
      <c r="Q193" s="298" t="s">
        <v>365</v>
      </c>
      <c r="R193" s="296" t="s">
        <v>1231</v>
      </c>
    </row>
    <row r="194" spans="1:18" ht="21">
      <c r="A194" s="318" t="s">
        <v>552</v>
      </c>
      <c r="B194" s="156" t="s">
        <v>553</v>
      </c>
      <c r="C194" s="156" t="s">
        <v>554</v>
      </c>
      <c r="D194" s="156" t="s">
        <v>223</v>
      </c>
      <c r="E194" s="286"/>
      <c r="F194" s="191"/>
      <c r="G194" s="286">
        <f>IF(E194="Ja",H194,0)</f>
        <v>0</v>
      </c>
      <c r="H194" s="299">
        <f>IF(E194="Ikke relevant",0,1)</f>
        <v>1</v>
      </c>
      <c r="I194" s="296"/>
      <c r="J194" s="296" t="s">
        <v>365</v>
      </c>
      <c r="K194" s="296" t="s">
        <v>853</v>
      </c>
      <c r="N194" s="335"/>
      <c r="O194" s="339" t="s">
        <v>1342</v>
      </c>
      <c r="P194" s="147" t="s">
        <v>1219</v>
      </c>
      <c r="Q194" s="296" t="s">
        <v>365</v>
      </c>
      <c r="R194" s="296" t="s">
        <v>1231</v>
      </c>
    </row>
    <row r="195" spans="1:18" ht="19.149999999999999" customHeight="1">
      <c r="A195" s="318" t="s">
        <v>555</v>
      </c>
      <c r="B195" s="156" t="s">
        <v>556</v>
      </c>
      <c r="C195" s="156" t="s">
        <v>1528</v>
      </c>
      <c r="D195" s="156" t="s">
        <v>56</v>
      </c>
      <c r="E195" s="286"/>
      <c r="F195" s="191"/>
      <c r="G195" s="295"/>
      <c r="H195" s="295"/>
      <c r="I195" s="296"/>
      <c r="J195" s="296" t="s">
        <v>414</v>
      </c>
      <c r="K195" s="296" t="s">
        <v>853</v>
      </c>
      <c r="N195" s="335"/>
      <c r="O195" s="339" t="s">
        <v>1343</v>
      </c>
      <c r="P195" s="156" t="s">
        <v>1206</v>
      </c>
      <c r="Q195" s="296" t="s">
        <v>1230</v>
      </c>
      <c r="R195" s="296" t="s">
        <v>1231</v>
      </c>
    </row>
    <row r="196" spans="1:18" ht="21">
      <c r="A196" s="318" t="s">
        <v>557</v>
      </c>
      <c r="B196" s="156" t="s">
        <v>558</v>
      </c>
      <c r="C196" s="156" t="s">
        <v>559</v>
      </c>
      <c r="D196" s="156" t="s">
        <v>223</v>
      </c>
      <c r="E196" s="286"/>
      <c r="F196" s="191"/>
      <c r="G196" s="286">
        <f t="shared" ref="G196:G199" si="23">IF(E196="Ja",H196,0)</f>
        <v>0</v>
      </c>
      <c r="H196" s="299">
        <f t="shared" ref="H196:H199" si="24">IF(E196="Ikke relevant",0,1)</f>
        <v>1</v>
      </c>
      <c r="I196" s="296"/>
      <c r="J196" s="296" t="s">
        <v>365</v>
      </c>
      <c r="K196" s="296" t="s">
        <v>853</v>
      </c>
      <c r="N196" s="335"/>
      <c r="O196" s="339" t="s">
        <v>1344</v>
      </c>
      <c r="P196" s="147" t="s">
        <v>1219</v>
      </c>
      <c r="Q196" s="296" t="s">
        <v>365</v>
      </c>
      <c r="R196" s="296" t="s">
        <v>1231</v>
      </c>
    </row>
    <row r="197" spans="1:18" ht="31.5">
      <c r="A197" s="318" t="s">
        <v>560</v>
      </c>
      <c r="B197" s="156" t="s">
        <v>561</v>
      </c>
      <c r="C197" s="156" t="s">
        <v>562</v>
      </c>
      <c r="D197" s="156" t="s">
        <v>223</v>
      </c>
      <c r="E197" s="286"/>
      <c r="F197" s="191"/>
      <c r="G197" s="286">
        <f t="shared" si="23"/>
        <v>0</v>
      </c>
      <c r="H197" s="299">
        <f t="shared" si="24"/>
        <v>1</v>
      </c>
      <c r="I197" s="296"/>
      <c r="J197" s="296" t="s">
        <v>365</v>
      </c>
      <c r="K197" s="296" t="s">
        <v>853</v>
      </c>
      <c r="N197" s="335"/>
      <c r="O197" s="339" t="s">
        <v>1020</v>
      </c>
      <c r="P197" s="147" t="s">
        <v>1219</v>
      </c>
      <c r="Q197" s="296" t="s">
        <v>365</v>
      </c>
      <c r="R197" s="296" t="s">
        <v>1231</v>
      </c>
    </row>
    <row r="198" spans="1:18" ht="21">
      <c r="A198" s="318" t="s">
        <v>563</v>
      </c>
      <c r="B198" s="156" t="s">
        <v>1172</v>
      </c>
      <c r="C198" s="156" t="s">
        <v>846</v>
      </c>
      <c r="D198" s="156" t="s">
        <v>223</v>
      </c>
      <c r="E198" s="286"/>
      <c r="F198" s="191"/>
      <c r="G198" s="286">
        <f t="shared" si="23"/>
        <v>0</v>
      </c>
      <c r="H198" s="299">
        <f t="shared" si="24"/>
        <v>1</v>
      </c>
      <c r="I198" s="296"/>
      <c r="J198" s="296" t="s">
        <v>365</v>
      </c>
      <c r="K198" s="296" t="s">
        <v>853</v>
      </c>
      <c r="N198" s="335"/>
      <c r="O198" s="339" t="s">
        <v>1346</v>
      </c>
      <c r="P198" s="147" t="s">
        <v>1219</v>
      </c>
      <c r="Q198" s="296" t="s">
        <v>365</v>
      </c>
      <c r="R198" s="296" t="s">
        <v>1231</v>
      </c>
    </row>
    <row r="199" spans="1:18" ht="21">
      <c r="A199" s="318" t="s">
        <v>565</v>
      </c>
      <c r="B199" s="156" t="s">
        <v>566</v>
      </c>
      <c r="C199" s="156" t="s">
        <v>567</v>
      </c>
      <c r="D199" s="156" t="s">
        <v>223</v>
      </c>
      <c r="E199" s="286"/>
      <c r="F199" s="191"/>
      <c r="G199" s="286">
        <f t="shared" si="23"/>
        <v>0</v>
      </c>
      <c r="H199" s="299">
        <f t="shared" si="24"/>
        <v>1</v>
      </c>
      <c r="I199" s="296"/>
      <c r="J199" s="296" t="s">
        <v>365</v>
      </c>
      <c r="K199" s="296" t="s">
        <v>853</v>
      </c>
      <c r="N199" s="335"/>
      <c r="O199" s="339" t="s">
        <v>1070</v>
      </c>
      <c r="P199" s="147" t="s">
        <v>1219</v>
      </c>
      <c r="Q199" s="296" t="s">
        <v>365</v>
      </c>
      <c r="R199" s="296" t="s">
        <v>1231</v>
      </c>
    </row>
    <row r="200" spans="1:18" ht="19.899999999999999" customHeight="1">
      <c r="A200" s="316">
        <v>14</v>
      </c>
      <c r="B200" s="170" t="s">
        <v>673</v>
      </c>
      <c r="C200" s="170" t="s">
        <v>673</v>
      </c>
      <c r="D200" s="170" t="s">
        <v>53</v>
      </c>
      <c r="E200" s="172" t="s">
        <v>54</v>
      </c>
      <c r="F200" s="170" t="s">
        <v>55</v>
      </c>
      <c r="G200" s="290">
        <f>SUBTOTAL(9,G205:G210)</f>
        <v>0</v>
      </c>
      <c r="H200" s="290">
        <f>SUBTOTAL(9,H205:H210)</f>
        <v>23</v>
      </c>
      <c r="I200" s="187">
        <f>G200/H200</f>
        <v>0</v>
      </c>
      <c r="J200" s="171" t="s">
        <v>1205</v>
      </c>
      <c r="K200" s="171" t="s">
        <v>53</v>
      </c>
      <c r="N200" s="170" t="s">
        <v>1021</v>
      </c>
      <c r="O200" s="170" t="s">
        <v>1021</v>
      </c>
      <c r="P200" s="170" t="s">
        <v>53</v>
      </c>
      <c r="Q200" s="171" t="s">
        <v>1229</v>
      </c>
      <c r="R200" s="171" t="s">
        <v>53</v>
      </c>
    </row>
    <row r="201" spans="1:18" s="195" customFormat="1" ht="21">
      <c r="A201" s="318" t="s">
        <v>674</v>
      </c>
      <c r="B201" s="350" t="s">
        <v>1116</v>
      </c>
      <c r="C201" s="155" t="s">
        <v>1551</v>
      </c>
      <c r="D201" s="157" t="s">
        <v>56</v>
      </c>
      <c r="E201" s="286"/>
      <c r="F201" s="191"/>
      <c r="G201" s="295"/>
      <c r="H201" s="295"/>
      <c r="I201" s="296"/>
      <c r="J201" s="296" t="s">
        <v>414</v>
      </c>
      <c r="K201" s="296" t="s">
        <v>753</v>
      </c>
      <c r="N201" s="335"/>
      <c r="O201" s="339" t="s">
        <v>1347</v>
      </c>
      <c r="P201" s="157" t="s">
        <v>1206</v>
      </c>
      <c r="Q201" s="296" t="s">
        <v>1230</v>
      </c>
      <c r="R201" s="296" t="s">
        <v>753</v>
      </c>
    </row>
    <row r="202" spans="1:18" s="195" customFormat="1" ht="31.5">
      <c r="A202" s="318" t="s">
        <v>675</v>
      </c>
      <c r="B202" s="156" t="s">
        <v>1560</v>
      </c>
      <c r="C202" s="155" t="s">
        <v>1561</v>
      </c>
      <c r="D202" s="157" t="s">
        <v>56</v>
      </c>
      <c r="E202" s="286"/>
      <c r="F202" s="191"/>
      <c r="G202" s="295"/>
      <c r="H202" s="295"/>
      <c r="I202" s="296"/>
      <c r="J202" s="296" t="s">
        <v>414</v>
      </c>
      <c r="K202" s="296" t="s">
        <v>753</v>
      </c>
      <c r="N202" s="335"/>
      <c r="O202" s="339" t="s">
        <v>1348</v>
      </c>
      <c r="P202" s="157" t="s">
        <v>1206</v>
      </c>
      <c r="Q202" s="296" t="s">
        <v>1230</v>
      </c>
      <c r="R202" s="296" t="s">
        <v>753</v>
      </c>
    </row>
    <row r="203" spans="1:18" s="195" customFormat="1" ht="21">
      <c r="A203" s="318" t="s">
        <v>676</v>
      </c>
      <c r="B203" s="156" t="s">
        <v>747</v>
      </c>
      <c r="C203" s="156" t="s">
        <v>1559</v>
      </c>
      <c r="D203" s="157" t="s">
        <v>56</v>
      </c>
      <c r="E203" s="286"/>
      <c r="F203" s="191"/>
      <c r="G203" s="295"/>
      <c r="H203" s="295"/>
      <c r="I203" s="296"/>
      <c r="J203" s="296" t="s">
        <v>414</v>
      </c>
      <c r="K203" s="296" t="s">
        <v>753</v>
      </c>
      <c r="N203" s="335"/>
      <c r="O203" s="339" t="s">
        <v>1349</v>
      </c>
      <c r="P203" s="157" t="s">
        <v>1206</v>
      </c>
      <c r="Q203" s="296" t="s">
        <v>1230</v>
      </c>
      <c r="R203" s="296" t="s">
        <v>753</v>
      </c>
    </row>
    <row r="204" spans="1:18" s="195" customFormat="1" ht="31.5">
      <c r="A204" s="318" t="s">
        <v>677</v>
      </c>
      <c r="B204" s="156" t="s">
        <v>1558</v>
      </c>
      <c r="C204" s="156" t="s">
        <v>1513</v>
      </c>
      <c r="D204" s="157" t="s">
        <v>56</v>
      </c>
      <c r="E204" s="286"/>
      <c r="F204" s="191"/>
      <c r="G204" s="295"/>
      <c r="H204" s="295"/>
      <c r="I204" s="296"/>
      <c r="J204" s="296" t="s">
        <v>414</v>
      </c>
      <c r="K204" s="296" t="s">
        <v>753</v>
      </c>
      <c r="N204" s="335"/>
      <c r="O204" s="339" t="s">
        <v>1350</v>
      </c>
      <c r="P204" s="157" t="s">
        <v>1206</v>
      </c>
      <c r="Q204" s="296" t="s">
        <v>1230</v>
      </c>
      <c r="R204" s="296" t="s">
        <v>753</v>
      </c>
    </row>
    <row r="205" spans="1:18" s="195" customFormat="1" ht="21">
      <c r="A205" s="318" t="s">
        <v>748</v>
      </c>
      <c r="B205" s="156" t="s">
        <v>750</v>
      </c>
      <c r="C205" s="156" t="s">
        <v>1353</v>
      </c>
      <c r="D205" s="156" t="s">
        <v>220</v>
      </c>
      <c r="E205" s="286"/>
      <c r="F205" s="191"/>
      <c r="G205" s="286">
        <f t="shared" ref="G205:G208" si="25">IF(E205="Ja",H205,0)</f>
        <v>0</v>
      </c>
      <c r="H205" s="299">
        <f>IF(E205="Ikke relevant",0,5)</f>
        <v>5</v>
      </c>
      <c r="I205" s="296"/>
      <c r="J205" s="296" t="s">
        <v>365</v>
      </c>
      <c r="K205" s="296" t="s">
        <v>753</v>
      </c>
      <c r="N205" s="335"/>
      <c r="O205" s="339" t="s">
        <v>1351</v>
      </c>
      <c r="P205" s="147" t="s">
        <v>1215</v>
      </c>
      <c r="Q205" s="296" t="s">
        <v>365</v>
      </c>
      <c r="R205" s="296" t="s">
        <v>753</v>
      </c>
    </row>
    <row r="206" spans="1:18" s="195" customFormat="1" ht="21">
      <c r="A206" s="350" t="s">
        <v>749</v>
      </c>
      <c r="B206" s="350" t="s">
        <v>1113</v>
      </c>
      <c r="C206" s="350" t="s">
        <v>1114</v>
      </c>
      <c r="D206" s="350" t="s">
        <v>221</v>
      </c>
      <c r="E206" s="313"/>
      <c r="F206" s="314"/>
      <c r="G206" s="313">
        <f t="shared" ref="G206" si="26">IF(E206="Ja",H206,0)</f>
        <v>0</v>
      </c>
      <c r="H206" s="313">
        <f>IF(E206="Ikke relevant",0,3)</f>
        <v>3</v>
      </c>
      <c r="I206" s="312"/>
      <c r="J206" s="312" t="s">
        <v>365</v>
      </c>
      <c r="K206" s="312" t="s">
        <v>753</v>
      </c>
      <c r="N206" s="335"/>
      <c r="O206" s="339" t="s">
        <v>1354</v>
      </c>
      <c r="P206" s="147" t="s">
        <v>1210</v>
      </c>
      <c r="Q206" s="312" t="s">
        <v>365</v>
      </c>
      <c r="R206" s="312" t="s">
        <v>753</v>
      </c>
    </row>
    <row r="207" spans="1:18" s="195" customFormat="1" ht="21">
      <c r="A207" s="350" t="s">
        <v>1111</v>
      </c>
      <c r="B207" s="350" t="s">
        <v>1112</v>
      </c>
      <c r="C207" s="350" t="s">
        <v>1352</v>
      </c>
      <c r="D207" s="350" t="s">
        <v>220</v>
      </c>
      <c r="E207" s="313"/>
      <c r="F207" s="314"/>
      <c r="G207" s="313">
        <f t="shared" ref="G207" si="27">IF(E207="Ja",H207,0)</f>
        <v>0</v>
      </c>
      <c r="H207" s="313">
        <f>IF(E207="Ikke relevant",0,5)</f>
        <v>5</v>
      </c>
      <c r="I207" s="312"/>
      <c r="J207" s="312" t="s">
        <v>365</v>
      </c>
      <c r="K207" s="312" t="s">
        <v>753</v>
      </c>
      <c r="N207" s="335"/>
      <c r="O207" s="339" t="s">
        <v>1355</v>
      </c>
      <c r="P207" s="147" t="s">
        <v>1211</v>
      </c>
      <c r="Q207" s="312" t="s">
        <v>365</v>
      </c>
      <c r="R207" s="312" t="s">
        <v>753</v>
      </c>
    </row>
    <row r="208" spans="1:18" s="195" customFormat="1" ht="28.15" customHeight="1">
      <c r="A208" s="321" t="s">
        <v>728</v>
      </c>
      <c r="B208" s="362" t="s">
        <v>1190</v>
      </c>
      <c r="C208" s="146" t="s">
        <v>1191</v>
      </c>
      <c r="D208" s="156" t="s">
        <v>220</v>
      </c>
      <c r="E208" s="286"/>
      <c r="F208" s="191"/>
      <c r="G208" s="286">
        <f t="shared" si="25"/>
        <v>0</v>
      </c>
      <c r="H208" s="299">
        <f>IF(E208="Ikke relevant",0,5)</f>
        <v>5</v>
      </c>
      <c r="I208" s="296"/>
      <c r="J208" s="296" t="s">
        <v>365</v>
      </c>
      <c r="K208" s="296" t="s">
        <v>753</v>
      </c>
      <c r="N208" s="335"/>
      <c r="O208" s="339" t="s">
        <v>1356</v>
      </c>
      <c r="P208" s="147" t="s">
        <v>1215</v>
      </c>
      <c r="Q208" s="296" t="s">
        <v>365</v>
      </c>
      <c r="R208" s="296" t="s">
        <v>753</v>
      </c>
    </row>
    <row r="209" spans="1:18" s="195" customFormat="1" ht="30.6" customHeight="1">
      <c r="A209" s="318" t="s">
        <v>724</v>
      </c>
      <c r="B209" s="350" t="s">
        <v>1115</v>
      </c>
      <c r="C209" s="156" t="s">
        <v>1357</v>
      </c>
      <c r="D209" s="157" t="s">
        <v>56</v>
      </c>
      <c r="E209" s="286"/>
      <c r="F209" s="191"/>
      <c r="G209" s="295"/>
      <c r="H209" s="295"/>
      <c r="I209" s="296"/>
      <c r="J209" s="296" t="s">
        <v>414</v>
      </c>
      <c r="K209" s="296" t="s">
        <v>753</v>
      </c>
      <c r="N209" s="335"/>
      <c r="O209" s="339" t="s">
        <v>1358</v>
      </c>
      <c r="P209" s="157" t="s">
        <v>1206</v>
      </c>
      <c r="Q209" s="296" t="s">
        <v>1230</v>
      </c>
      <c r="R209" s="296" t="s">
        <v>753</v>
      </c>
    </row>
    <row r="210" spans="1:18" s="193" customFormat="1" ht="31.5">
      <c r="A210" s="308" t="s">
        <v>725</v>
      </c>
      <c r="B210" s="350" t="s">
        <v>1110</v>
      </c>
      <c r="C210" s="350" t="s">
        <v>1359</v>
      </c>
      <c r="D210" s="350" t="s">
        <v>220</v>
      </c>
      <c r="E210" s="313"/>
      <c r="F210" s="314"/>
      <c r="G210" s="313">
        <f>IF(E210="Ja",H210,0)</f>
        <v>0</v>
      </c>
      <c r="H210" s="299">
        <f>IF(E210="Ikke relevant",0,5)</f>
        <v>5</v>
      </c>
      <c r="I210" s="312"/>
      <c r="J210" s="312" t="s">
        <v>365</v>
      </c>
      <c r="K210" s="312" t="s">
        <v>753</v>
      </c>
      <c r="N210" s="335"/>
      <c r="O210" s="339" t="s">
        <v>1360</v>
      </c>
      <c r="P210" s="147" t="s">
        <v>1211</v>
      </c>
      <c r="Q210" s="312" t="s">
        <v>365</v>
      </c>
      <c r="R210" s="312" t="s">
        <v>753</v>
      </c>
    </row>
    <row r="211" spans="1:18" ht="19.899999999999999" customHeight="1">
      <c r="A211" s="316">
        <v>15</v>
      </c>
      <c r="B211" s="170" t="s">
        <v>754</v>
      </c>
      <c r="C211" s="170" t="s">
        <v>754</v>
      </c>
      <c r="D211" s="170" t="s">
        <v>53</v>
      </c>
      <c r="E211" s="172" t="s">
        <v>54</v>
      </c>
      <c r="F211" s="170" t="s">
        <v>55</v>
      </c>
      <c r="G211" s="290">
        <f>SUBTOTAL(9,G212:G240)</f>
        <v>0</v>
      </c>
      <c r="H211" s="290">
        <f>SUBTOTAL(9,H212:H240)</f>
        <v>78</v>
      </c>
      <c r="I211" s="187">
        <f>G211/H211</f>
        <v>0</v>
      </c>
      <c r="J211" s="171" t="s">
        <v>1205</v>
      </c>
      <c r="K211" s="171" t="s">
        <v>53</v>
      </c>
      <c r="N211" s="335"/>
      <c r="O211" s="170" t="s">
        <v>985</v>
      </c>
      <c r="P211" s="170" t="s">
        <v>53</v>
      </c>
      <c r="Q211" s="171" t="s">
        <v>1229</v>
      </c>
      <c r="R211" s="171" t="s">
        <v>53</v>
      </c>
    </row>
    <row r="212" spans="1:18" s="199" customFormat="1" ht="21">
      <c r="A212" s="318" t="s">
        <v>678</v>
      </c>
      <c r="B212" s="156" t="s">
        <v>1469</v>
      </c>
      <c r="C212" s="155" t="s">
        <v>1468</v>
      </c>
      <c r="D212" s="156" t="s">
        <v>56</v>
      </c>
      <c r="E212" s="286"/>
      <c r="F212" s="191"/>
      <c r="G212" s="286">
        <f>IF(E212="Ja",H212,0)</f>
        <v>0</v>
      </c>
      <c r="H212" s="299">
        <f>IF(E212="Ikke relevant",0,5)</f>
        <v>5</v>
      </c>
      <c r="I212" s="296"/>
      <c r="J212" s="296" t="s">
        <v>414</v>
      </c>
      <c r="K212" s="296" t="s">
        <v>815</v>
      </c>
      <c r="N212" s="335"/>
      <c r="O212" s="339" t="s">
        <v>1490</v>
      </c>
      <c r="P212" s="147" t="s">
        <v>1206</v>
      </c>
      <c r="Q212" s="296" t="s">
        <v>1230</v>
      </c>
      <c r="R212" s="296" t="s">
        <v>815</v>
      </c>
    </row>
    <row r="213" spans="1:18" s="195" customFormat="1" ht="21">
      <c r="A213" s="318" t="s">
        <v>720</v>
      </c>
      <c r="B213" s="156" t="s">
        <v>721</v>
      </c>
      <c r="C213" s="155" t="s">
        <v>1557</v>
      </c>
      <c r="D213" s="157" t="s">
        <v>56</v>
      </c>
      <c r="E213" s="286"/>
      <c r="F213" s="191"/>
      <c r="G213" s="295"/>
      <c r="H213" s="295"/>
      <c r="I213" s="296"/>
      <c r="J213" s="296" t="s">
        <v>414</v>
      </c>
      <c r="K213" s="296" t="s">
        <v>815</v>
      </c>
      <c r="N213" s="335"/>
      <c r="O213" s="339" t="s">
        <v>1361</v>
      </c>
      <c r="P213" s="157" t="s">
        <v>1206</v>
      </c>
      <c r="Q213" s="296" t="s">
        <v>1230</v>
      </c>
      <c r="R213" s="296" t="s">
        <v>815</v>
      </c>
    </row>
    <row r="214" spans="1:18" s="195" customFormat="1" ht="21">
      <c r="A214" s="318" t="s">
        <v>737</v>
      </c>
      <c r="B214" s="350" t="s">
        <v>740</v>
      </c>
      <c r="C214" s="155" t="s">
        <v>1556</v>
      </c>
      <c r="D214" s="156" t="s">
        <v>221</v>
      </c>
      <c r="E214" s="286"/>
      <c r="F214" s="191"/>
      <c r="G214" s="286">
        <f t="shared" ref="G214:G215" si="28">IF(E214="Ja",H214,0)</f>
        <v>0</v>
      </c>
      <c r="H214" s="299">
        <f t="shared" ref="H214:H215" si="29">IF(E214="Ikke relevant",0,3)</f>
        <v>3</v>
      </c>
      <c r="I214" s="296"/>
      <c r="J214" s="296" t="s">
        <v>365</v>
      </c>
      <c r="K214" s="296" t="s">
        <v>815</v>
      </c>
      <c r="N214" s="335"/>
      <c r="O214" s="339" t="s">
        <v>1362</v>
      </c>
      <c r="P214" s="147" t="s">
        <v>1214</v>
      </c>
      <c r="Q214" s="296" t="s">
        <v>365</v>
      </c>
      <c r="R214" s="296" t="s">
        <v>815</v>
      </c>
    </row>
    <row r="215" spans="1:18" s="199" customFormat="1" ht="33" customHeight="1">
      <c r="A215" s="318" t="s">
        <v>679</v>
      </c>
      <c r="B215" s="350" t="s">
        <v>738</v>
      </c>
      <c r="C215" s="155" t="s">
        <v>1486</v>
      </c>
      <c r="D215" s="156" t="s">
        <v>221</v>
      </c>
      <c r="E215" s="286"/>
      <c r="F215" s="191"/>
      <c r="G215" s="286">
        <f t="shared" si="28"/>
        <v>0</v>
      </c>
      <c r="H215" s="299">
        <f t="shared" si="29"/>
        <v>3</v>
      </c>
      <c r="I215" s="296"/>
      <c r="J215" s="296" t="s">
        <v>365</v>
      </c>
      <c r="K215" s="296" t="s">
        <v>815</v>
      </c>
      <c r="N215" s="335"/>
      <c r="O215" s="339" t="s">
        <v>1487</v>
      </c>
      <c r="P215" s="147" t="s">
        <v>1214</v>
      </c>
      <c r="Q215" s="296" t="s">
        <v>365</v>
      </c>
      <c r="R215" s="296" t="s">
        <v>815</v>
      </c>
    </row>
    <row r="216" spans="1:18" ht="31.5">
      <c r="A216" s="355" t="s">
        <v>1196</v>
      </c>
      <c r="B216" s="350" t="s">
        <v>745</v>
      </c>
      <c r="C216" s="356" t="s">
        <v>1363</v>
      </c>
      <c r="D216" s="357" t="s">
        <v>56</v>
      </c>
      <c r="E216" s="286"/>
      <c r="F216" s="191"/>
      <c r="G216" s="295"/>
      <c r="H216" s="295"/>
      <c r="I216" s="296"/>
      <c r="J216" s="296" t="s">
        <v>414</v>
      </c>
      <c r="K216" s="296" t="s">
        <v>815</v>
      </c>
      <c r="N216" s="335"/>
      <c r="O216" s="339" t="s">
        <v>1364</v>
      </c>
      <c r="P216" s="157" t="s">
        <v>1206</v>
      </c>
      <c r="Q216" s="296" t="s">
        <v>1230</v>
      </c>
      <c r="R216" s="296" t="s">
        <v>815</v>
      </c>
    </row>
    <row r="217" spans="1:18" s="195" customFormat="1" ht="21">
      <c r="A217" s="321" t="s">
        <v>713</v>
      </c>
      <c r="B217" s="146" t="s">
        <v>717</v>
      </c>
      <c r="C217" s="146" t="s">
        <v>1514</v>
      </c>
      <c r="D217" s="146" t="s">
        <v>56</v>
      </c>
      <c r="E217" s="286"/>
      <c r="F217" s="191"/>
      <c r="G217" s="295"/>
      <c r="H217" s="295"/>
      <c r="I217" s="296"/>
      <c r="J217" s="296" t="s">
        <v>414</v>
      </c>
      <c r="K217" s="296" t="s">
        <v>815</v>
      </c>
      <c r="N217" s="335"/>
      <c r="O217" s="339" t="s">
        <v>1365</v>
      </c>
      <c r="P217" s="146" t="s">
        <v>1206</v>
      </c>
      <c r="Q217" s="296" t="s">
        <v>1230</v>
      </c>
      <c r="R217" s="296" t="s">
        <v>815</v>
      </c>
    </row>
    <row r="218" spans="1:18" s="195" customFormat="1" ht="21">
      <c r="A218" s="321" t="s">
        <v>714</v>
      </c>
      <c r="B218" s="146" t="s">
        <v>792</v>
      </c>
      <c r="C218" s="146" t="s">
        <v>1366</v>
      </c>
      <c r="D218" s="156" t="s">
        <v>220</v>
      </c>
      <c r="E218" s="286"/>
      <c r="F218" s="191"/>
      <c r="G218" s="286">
        <f t="shared" ref="G218:G225" si="30">IF(E218="Ja",H218,0)</f>
        <v>0</v>
      </c>
      <c r="H218" s="299">
        <f>IF(E218="Ikke relevant",0,5)</f>
        <v>5</v>
      </c>
      <c r="I218" s="296"/>
      <c r="J218" s="296" t="s">
        <v>365</v>
      </c>
      <c r="K218" s="296" t="s">
        <v>815</v>
      </c>
      <c r="N218" s="335"/>
      <c r="O218" s="302" t="s">
        <v>1367</v>
      </c>
      <c r="P218" s="147" t="s">
        <v>1215</v>
      </c>
      <c r="Q218" s="296" t="s">
        <v>365</v>
      </c>
      <c r="R218" s="296" t="s">
        <v>815</v>
      </c>
    </row>
    <row r="219" spans="1:18" s="195" customFormat="1" ht="21">
      <c r="A219" s="321" t="s">
        <v>715</v>
      </c>
      <c r="B219" s="146" t="s">
        <v>718</v>
      </c>
      <c r="C219" s="146" t="s">
        <v>1368</v>
      </c>
      <c r="D219" s="156" t="s">
        <v>221</v>
      </c>
      <c r="E219" s="286"/>
      <c r="F219" s="191"/>
      <c r="G219" s="286">
        <f t="shared" si="30"/>
        <v>0</v>
      </c>
      <c r="H219" s="299">
        <f>IF(E219="Ikke relevant",0,3)</f>
        <v>3</v>
      </c>
      <c r="I219" s="296"/>
      <c r="J219" s="296" t="s">
        <v>365</v>
      </c>
      <c r="K219" s="296" t="s">
        <v>815</v>
      </c>
      <c r="N219" s="335"/>
      <c r="O219" s="339" t="s">
        <v>1370</v>
      </c>
      <c r="P219" s="147" t="s">
        <v>1214</v>
      </c>
      <c r="Q219" s="296" t="s">
        <v>365</v>
      </c>
      <c r="R219" s="296" t="s">
        <v>815</v>
      </c>
    </row>
    <row r="220" spans="1:18" s="195" customFormat="1" ht="31.5">
      <c r="A220" s="321" t="s">
        <v>716</v>
      </c>
      <c r="B220" s="146" t="s">
        <v>1153</v>
      </c>
      <c r="C220" s="146" t="s">
        <v>1369</v>
      </c>
      <c r="D220" s="156" t="s">
        <v>220</v>
      </c>
      <c r="E220" s="286"/>
      <c r="F220" s="191"/>
      <c r="G220" s="286">
        <f t="shared" si="30"/>
        <v>0</v>
      </c>
      <c r="H220" s="299">
        <f t="shared" ref="H220:H225" si="31">IF(E220="Ikke relevant",0,5)</f>
        <v>5</v>
      </c>
      <c r="I220" s="296"/>
      <c r="J220" s="296" t="s">
        <v>365</v>
      </c>
      <c r="K220" s="296" t="s">
        <v>815</v>
      </c>
      <c r="N220" s="335"/>
      <c r="O220" s="339" t="s">
        <v>1371</v>
      </c>
      <c r="P220" s="147" t="s">
        <v>1215</v>
      </c>
      <c r="Q220" s="296" t="s">
        <v>365</v>
      </c>
      <c r="R220" s="296" t="s">
        <v>815</v>
      </c>
    </row>
    <row r="221" spans="1:18" s="195" customFormat="1" ht="21">
      <c r="A221" s="321" t="s">
        <v>719</v>
      </c>
      <c r="B221" s="146" t="s">
        <v>1192</v>
      </c>
      <c r="C221" s="146" t="s">
        <v>1373</v>
      </c>
      <c r="D221" s="156" t="s">
        <v>220</v>
      </c>
      <c r="E221" s="286"/>
      <c r="F221" s="191"/>
      <c r="G221" s="286">
        <f t="shared" si="30"/>
        <v>0</v>
      </c>
      <c r="H221" s="299">
        <f t="shared" si="31"/>
        <v>5</v>
      </c>
      <c r="I221" s="296"/>
      <c r="J221" s="296" t="s">
        <v>365</v>
      </c>
      <c r="K221" s="296" t="s">
        <v>815</v>
      </c>
      <c r="N221" s="335"/>
      <c r="O221" s="339" t="s">
        <v>1372</v>
      </c>
      <c r="P221" s="147" t="s">
        <v>1215</v>
      </c>
      <c r="Q221" s="296" t="s">
        <v>365</v>
      </c>
      <c r="R221" s="296" t="s">
        <v>815</v>
      </c>
    </row>
    <row r="222" spans="1:18" s="195" customFormat="1" ht="21">
      <c r="A222" s="321" t="s">
        <v>736</v>
      </c>
      <c r="B222" s="146" t="s">
        <v>614</v>
      </c>
      <c r="C222" s="146" t="s">
        <v>1374</v>
      </c>
      <c r="D222" s="156" t="s">
        <v>220</v>
      </c>
      <c r="E222" s="286"/>
      <c r="F222" s="191"/>
      <c r="G222" s="286">
        <f t="shared" si="30"/>
        <v>0</v>
      </c>
      <c r="H222" s="299">
        <f t="shared" si="31"/>
        <v>5</v>
      </c>
      <c r="I222" s="296"/>
      <c r="J222" s="296" t="s">
        <v>365</v>
      </c>
      <c r="K222" s="296" t="s">
        <v>815</v>
      </c>
      <c r="N222" s="335"/>
      <c r="O222" s="339" t="s">
        <v>1375</v>
      </c>
      <c r="P222" s="147" t="s">
        <v>1215</v>
      </c>
      <c r="Q222" s="296" t="s">
        <v>365</v>
      </c>
      <c r="R222" s="296" t="s">
        <v>815</v>
      </c>
    </row>
    <row r="223" spans="1:18" s="195" customFormat="1" ht="21">
      <c r="A223" s="318" t="s">
        <v>711</v>
      </c>
      <c r="B223" s="156" t="s">
        <v>793</v>
      </c>
      <c r="C223" s="156" t="s">
        <v>1377</v>
      </c>
      <c r="D223" s="156" t="s">
        <v>220</v>
      </c>
      <c r="E223" s="286"/>
      <c r="F223" s="191"/>
      <c r="G223" s="286">
        <f t="shared" si="30"/>
        <v>0</v>
      </c>
      <c r="H223" s="299">
        <f t="shared" si="31"/>
        <v>5</v>
      </c>
      <c r="I223" s="296"/>
      <c r="J223" s="296" t="s">
        <v>365</v>
      </c>
      <c r="K223" s="296" t="s">
        <v>815</v>
      </c>
      <c r="N223" s="335"/>
      <c r="O223" s="339" t="s">
        <v>1376</v>
      </c>
      <c r="P223" s="147" t="s">
        <v>1215</v>
      </c>
      <c r="Q223" s="296" t="s">
        <v>365</v>
      </c>
      <c r="R223" s="296" t="s">
        <v>815</v>
      </c>
    </row>
    <row r="224" spans="1:18" s="195" customFormat="1" ht="21">
      <c r="A224" s="318" t="s">
        <v>712</v>
      </c>
      <c r="B224" s="156" t="s">
        <v>755</v>
      </c>
      <c r="C224" s="156" t="s">
        <v>1378</v>
      </c>
      <c r="D224" s="156" t="s">
        <v>220</v>
      </c>
      <c r="E224" s="286"/>
      <c r="F224" s="191"/>
      <c r="G224" s="286">
        <f t="shared" si="30"/>
        <v>0</v>
      </c>
      <c r="H224" s="299">
        <f t="shared" si="31"/>
        <v>5</v>
      </c>
      <c r="I224" s="296"/>
      <c r="J224" s="296" t="s">
        <v>365</v>
      </c>
      <c r="K224" s="296" t="s">
        <v>815</v>
      </c>
      <c r="N224" s="335"/>
      <c r="O224" s="339" t="s">
        <v>1379</v>
      </c>
      <c r="P224" s="147" t="s">
        <v>1215</v>
      </c>
      <c r="Q224" s="296" t="s">
        <v>365</v>
      </c>
      <c r="R224" s="296" t="s">
        <v>815</v>
      </c>
    </row>
    <row r="225" spans="1:18" s="195" customFormat="1" ht="21">
      <c r="A225" s="318" t="s">
        <v>729</v>
      </c>
      <c r="B225" s="156" t="s">
        <v>1173</v>
      </c>
      <c r="C225" s="156" t="s">
        <v>733</v>
      </c>
      <c r="D225" s="156" t="s">
        <v>220</v>
      </c>
      <c r="E225" s="286"/>
      <c r="F225" s="191"/>
      <c r="G225" s="286">
        <f t="shared" si="30"/>
        <v>0</v>
      </c>
      <c r="H225" s="299">
        <f t="shared" si="31"/>
        <v>5</v>
      </c>
      <c r="I225" s="296"/>
      <c r="J225" s="296" t="s">
        <v>365</v>
      </c>
      <c r="K225" s="296" t="s">
        <v>815</v>
      </c>
      <c r="N225" s="335"/>
      <c r="O225" s="339" t="s">
        <v>1380</v>
      </c>
      <c r="P225" s="147" t="s">
        <v>1215</v>
      </c>
      <c r="Q225" s="296" t="s">
        <v>365</v>
      </c>
      <c r="R225" s="296" t="s">
        <v>815</v>
      </c>
    </row>
    <row r="226" spans="1:18" s="195" customFormat="1" ht="33.75" customHeight="1">
      <c r="A226" s="318" t="s">
        <v>732</v>
      </c>
      <c r="B226" s="156" t="s">
        <v>730</v>
      </c>
      <c r="C226" s="156" t="s">
        <v>1555</v>
      </c>
      <c r="D226" s="156" t="s">
        <v>56</v>
      </c>
      <c r="E226" s="286"/>
      <c r="F226" s="191"/>
      <c r="G226" s="295"/>
      <c r="H226" s="295"/>
      <c r="I226" s="296"/>
      <c r="J226" s="296" t="s">
        <v>414</v>
      </c>
      <c r="K226" s="296" t="s">
        <v>815</v>
      </c>
      <c r="N226" s="335"/>
      <c r="O226" s="339" t="s">
        <v>1381</v>
      </c>
      <c r="P226" s="156" t="s">
        <v>1206</v>
      </c>
      <c r="Q226" s="296" t="s">
        <v>1230</v>
      </c>
      <c r="R226" s="296" t="s">
        <v>815</v>
      </c>
    </row>
    <row r="227" spans="1:18" s="195" customFormat="1" ht="27" customHeight="1">
      <c r="A227" s="318" t="s">
        <v>739</v>
      </c>
      <c r="B227" s="156" t="s">
        <v>731</v>
      </c>
      <c r="C227" s="156" t="s">
        <v>1382</v>
      </c>
      <c r="D227" s="156" t="s">
        <v>221</v>
      </c>
      <c r="E227" s="286"/>
      <c r="F227" s="191"/>
      <c r="G227" s="286">
        <f>IF(E227="Ja",H227,0)</f>
        <v>0</v>
      </c>
      <c r="H227" s="299">
        <f>IF(E227="Ikke relevant",0,3)</f>
        <v>3</v>
      </c>
      <c r="I227" s="296"/>
      <c r="J227" s="296" t="s">
        <v>365</v>
      </c>
      <c r="K227" s="296" t="s">
        <v>815</v>
      </c>
      <c r="N227" s="335"/>
      <c r="O227" s="89" t="s">
        <v>1383</v>
      </c>
      <c r="P227" s="147" t="s">
        <v>1214</v>
      </c>
      <c r="Q227" s="296" t="s">
        <v>365</v>
      </c>
      <c r="R227" s="296" t="s">
        <v>815</v>
      </c>
    </row>
    <row r="228" spans="1:18" s="195" customFormat="1" ht="28.15" customHeight="1">
      <c r="A228" s="318" t="s">
        <v>722</v>
      </c>
      <c r="B228" s="156" t="s">
        <v>799</v>
      </c>
      <c r="C228" s="156" t="s">
        <v>1467</v>
      </c>
      <c r="D228" s="156" t="s">
        <v>56</v>
      </c>
      <c r="E228" s="286"/>
      <c r="F228" s="191"/>
      <c r="G228" s="295"/>
      <c r="H228" s="295"/>
      <c r="I228" s="296"/>
      <c r="J228" s="296" t="s">
        <v>414</v>
      </c>
      <c r="K228" s="296" t="s">
        <v>815</v>
      </c>
      <c r="N228" s="335"/>
      <c r="O228" s="89" t="s">
        <v>1488</v>
      </c>
      <c r="P228" s="156" t="s">
        <v>1206</v>
      </c>
      <c r="Q228" s="296" t="s">
        <v>1230</v>
      </c>
      <c r="R228" s="296" t="s">
        <v>815</v>
      </c>
    </row>
    <row r="229" spans="1:18" s="195" customFormat="1" ht="29.45" customHeight="1">
      <c r="A229" s="318" t="s">
        <v>734</v>
      </c>
      <c r="B229" s="156" t="s">
        <v>798</v>
      </c>
      <c r="C229" s="350" t="s">
        <v>1384</v>
      </c>
      <c r="D229" s="156" t="s">
        <v>220</v>
      </c>
      <c r="E229" s="286"/>
      <c r="F229" s="191"/>
      <c r="G229" s="286">
        <f t="shared" ref="G229:G231" si="32">IF(E229="Ja",H229,0)</f>
        <v>0</v>
      </c>
      <c r="H229" s="299">
        <f>IF(E229="Ikke relevant",0,5)</f>
        <v>5</v>
      </c>
      <c r="I229" s="296"/>
      <c r="J229" s="296" t="s">
        <v>365</v>
      </c>
      <c r="K229" s="296" t="s">
        <v>815</v>
      </c>
      <c r="N229" s="335"/>
      <c r="O229" s="339" t="s">
        <v>1385</v>
      </c>
      <c r="P229" s="147" t="s">
        <v>1215</v>
      </c>
      <c r="Q229" s="296" t="s">
        <v>365</v>
      </c>
      <c r="R229" s="296" t="s">
        <v>815</v>
      </c>
    </row>
    <row r="230" spans="1:18" s="195" customFormat="1" ht="21">
      <c r="A230" s="318" t="s">
        <v>735</v>
      </c>
      <c r="B230" s="156" t="s">
        <v>801</v>
      </c>
      <c r="C230" s="156" t="s">
        <v>1386</v>
      </c>
      <c r="D230" s="156" t="s">
        <v>221</v>
      </c>
      <c r="E230" s="286"/>
      <c r="F230" s="191"/>
      <c r="G230" s="286">
        <f t="shared" si="32"/>
        <v>0</v>
      </c>
      <c r="H230" s="299">
        <f>IF(E230="Ikke relevant",0,3)</f>
        <v>3</v>
      </c>
      <c r="I230" s="296"/>
      <c r="J230" s="296" t="s">
        <v>365</v>
      </c>
      <c r="K230" s="296" t="s">
        <v>815</v>
      </c>
      <c r="N230" s="335"/>
      <c r="O230" s="339" t="s">
        <v>1387</v>
      </c>
      <c r="P230" s="147" t="s">
        <v>1214</v>
      </c>
      <c r="Q230" s="296" t="s">
        <v>365</v>
      </c>
      <c r="R230" s="296" t="s">
        <v>815</v>
      </c>
    </row>
    <row r="231" spans="1:18" s="195" customFormat="1" ht="21">
      <c r="A231" s="318" t="s">
        <v>800</v>
      </c>
      <c r="B231" s="156" t="s">
        <v>803</v>
      </c>
      <c r="C231" s="156" t="s">
        <v>1388</v>
      </c>
      <c r="D231" s="156" t="s">
        <v>216</v>
      </c>
      <c r="E231" s="286"/>
      <c r="F231" s="191"/>
      <c r="G231" s="286">
        <f t="shared" si="32"/>
        <v>0</v>
      </c>
      <c r="H231" s="299">
        <f>IF(E231="Ikke relevant",0,4)</f>
        <v>4</v>
      </c>
      <c r="I231" s="296"/>
      <c r="J231" s="296" t="s">
        <v>365</v>
      </c>
      <c r="K231" s="296" t="s">
        <v>815</v>
      </c>
      <c r="N231" s="335"/>
      <c r="O231" s="339" t="s">
        <v>1389</v>
      </c>
      <c r="P231" s="147" t="s">
        <v>1216</v>
      </c>
      <c r="Q231" s="296" t="s">
        <v>365</v>
      </c>
      <c r="R231" s="296" t="s">
        <v>815</v>
      </c>
    </row>
    <row r="232" spans="1:18" s="195" customFormat="1" ht="14.45" customHeight="1">
      <c r="A232" s="318" t="s">
        <v>802</v>
      </c>
      <c r="B232" s="156" t="s">
        <v>806</v>
      </c>
      <c r="C232" s="156" t="s">
        <v>1395</v>
      </c>
      <c r="D232" s="156" t="s">
        <v>56</v>
      </c>
      <c r="E232" s="286"/>
      <c r="F232" s="191"/>
      <c r="G232" s="295"/>
      <c r="H232" s="295"/>
      <c r="I232" s="296"/>
      <c r="J232" s="296" t="s">
        <v>414</v>
      </c>
      <c r="K232" s="296" t="s">
        <v>815</v>
      </c>
      <c r="N232" s="335"/>
      <c r="O232" s="339" t="s">
        <v>1390</v>
      </c>
      <c r="P232" s="156" t="s">
        <v>1206</v>
      </c>
      <c r="Q232" s="296" t="s">
        <v>1230</v>
      </c>
      <c r="R232" s="296" t="s">
        <v>815</v>
      </c>
    </row>
    <row r="233" spans="1:18" s="195" customFormat="1" ht="21">
      <c r="A233" s="318" t="s">
        <v>804</v>
      </c>
      <c r="B233" s="156" t="s">
        <v>807</v>
      </c>
      <c r="C233" s="156" t="s">
        <v>1391</v>
      </c>
      <c r="D233" s="156" t="s">
        <v>221</v>
      </c>
      <c r="E233" s="286"/>
      <c r="F233" s="191"/>
      <c r="G233" s="286">
        <f t="shared" ref="G233:G234" si="33">IF(E233="Ja",H233,0)</f>
        <v>0</v>
      </c>
      <c r="H233" s="299">
        <f t="shared" ref="H233:H234" si="34">IF(E233="Ikke relevant",0,3)</f>
        <v>3</v>
      </c>
      <c r="I233" s="296"/>
      <c r="J233" s="296" t="s">
        <v>365</v>
      </c>
      <c r="K233" s="296" t="s">
        <v>815</v>
      </c>
      <c r="N233" s="335"/>
      <c r="O233" s="339" t="s">
        <v>1392</v>
      </c>
      <c r="P233" s="147" t="s">
        <v>1214</v>
      </c>
      <c r="Q233" s="296" t="s">
        <v>365</v>
      </c>
      <c r="R233" s="296" t="s">
        <v>815</v>
      </c>
    </row>
    <row r="234" spans="1:18" s="195" customFormat="1" ht="21">
      <c r="A234" s="318" t="s">
        <v>805</v>
      </c>
      <c r="B234" s="156" t="s">
        <v>813</v>
      </c>
      <c r="C234" s="156" t="s">
        <v>1394</v>
      </c>
      <c r="D234" s="156" t="s">
        <v>221</v>
      </c>
      <c r="E234" s="286"/>
      <c r="F234" s="191"/>
      <c r="G234" s="286">
        <f t="shared" si="33"/>
        <v>0</v>
      </c>
      <c r="H234" s="299">
        <f t="shared" si="34"/>
        <v>3</v>
      </c>
      <c r="I234" s="296"/>
      <c r="J234" s="296" t="s">
        <v>365</v>
      </c>
      <c r="K234" s="296" t="s">
        <v>815</v>
      </c>
      <c r="N234" s="335"/>
      <c r="O234" s="317" t="s">
        <v>1393</v>
      </c>
      <c r="P234" s="147" t="s">
        <v>1214</v>
      </c>
      <c r="Q234" s="296" t="s">
        <v>365</v>
      </c>
      <c r="R234" s="296" t="s">
        <v>815</v>
      </c>
    </row>
    <row r="235" spans="1:18" s="195" customFormat="1" ht="21">
      <c r="A235" s="318" t="s">
        <v>808</v>
      </c>
      <c r="B235" s="156" t="s">
        <v>1174</v>
      </c>
      <c r="C235" s="156" t="s">
        <v>1515</v>
      </c>
      <c r="D235" s="156" t="s">
        <v>56</v>
      </c>
      <c r="E235" s="286"/>
      <c r="F235" s="191"/>
      <c r="G235" s="295"/>
      <c r="H235" s="295"/>
      <c r="I235" s="296"/>
      <c r="J235" s="296" t="s">
        <v>414</v>
      </c>
      <c r="K235" s="296" t="s">
        <v>815</v>
      </c>
      <c r="N235" s="335"/>
      <c r="O235" s="339" t="s">
        <v>1396</v>
      </c>
      <c r="P235" s="156" t="s">
        <v>1206</v>
      </c>
      <c r="Q235" s="296" t="s">
        <v>1230</v>
      </c>
      <c r="R235" s="296" t="s">
        <v>815</v>
      </c>
    </row>
    <row r="236" spans="1:18" s="195" customFormat="1" ht="21">
      <c r="A236" s="318" t="s">
        <v>1073</v>
      </c>
      <c r="B236" s="156" t="s">
        <v>1175</v>
      </c>
      <c r="C236" s="156" t="s">
        <v>1516</v>
      </c>
      <c r="D236" s="350" t="s">
        <v>56</v>
      </c>
      <c r="E236" s="286"/>
      <c r="F236" s="191"/>
      <c r="G236" s="295"/>
      <c r="H236" s="306"/>
      <c r="I236" s="296"/>
      <c r="J236" s="296" t="s">
        <v>414</v>
      </c>
      <c r="K236" s="296" t="s">
        <v>815</v>
      </c>
      <c r="N236" s="335"/>
      <c r="O236" s="339" t="s">
        <v>1397</v>
      </c>
      <c r="P236" s="147" t="s">
        <v>1206</v>
      </c>
      <c r="Q236" s="296" t="s">
        <v>1230</v>
      </c>
      <c r="R236" s="296" t="s">
        <v>815</v>
      </c>
    </row>
    <row r="237" spans="1:18" s="195" customFormat="1" ht="21">
      <c r="A237" s="318" t="s">
        <v>723</v>
      </c>
      <c r="B237" s="156" t="s">
        <v>682</v>
      </c>
      <c r="C237" s="156" t="s">
        <v>1399</v>
      </c>
      <c r="D237" s="156" t="s">
        <v>220</v>
      </c>
      <c r="E237" s="286"/>
      <c r="F237" s="191"/>
      <c r="G237" s="286">
        <f>IF(E237="Ja",H237,0)</f>
        <v>0</v>
      </c>
      <c r="H237" s="299">
        <f>IF(E237="Ikke relevant",0,5)</f>
        <v>5</v>
      </c>
      <c r="I237" s="296"/>
      <c r="J237" s="296" t="s">
        <v>365</v>
      </c>
      <c r="K237" s="296" t="s">
        <v>815</v>
      </c>
      <c r="N237" s="335"/>
      <c r="O237" s="339" t="s">
        <v>1398</v>
      </c>
      <c r="P237" s="147" t="s">
        <v>1215</v>
      </c>
      <c r="Q237" s="296" t="s">
        <v>365</v>
      </c>
      <c r="R237" s="296" t="s">
        <v>815</v>
      </c>
    </row>
    <row r="238" spans="1:18" s="195" customFormat="1" ht="21">
      <c r="A238" s="318" t="s">
        <v>741</v>
      </c>
      <c r="B238" s="156" t="s">
        <v>564</v>
      </c>
      <c r="C238" s="156" t="s">
        <v>1400</v>
      </c>
      <c r="D238" s="156" t="s">
        <v>56</v>
      </c>
      <c r="E238" s="286"/>
      <c r="F238" s="191"/>
      <c r="G238" s="295"/>
      <c r="H238" s="295"/>
      <c r="I238" s="296"/>
      <c r="J238" s="296" t="s">
        <v>414</v>
      </c>
      <c r="K238" s="296" t="s">
        <v>815</v>
      </c>
      <c r="N238" s="335"/>
      <c r="O238" s="339" t="s">
        <v>1401</v>
      </c>
      <c r="P238" s="156" t="s">
        <v>1206</v>
      </c>
      <c r="Q238" s="296" t="s">
        <v>1230</v>
      </c>
      <c r="R238" s="296" t="s">
        <v>815</v>
      </c>
    </row>
    <row r="239" spans="1:18" s="195" customFormat="1" ht="21">
      <c r="A239" s="341" t="s">
        <v>742</v>
      </c>
      <c r="B239" s="182" t="s">
        <v>639</v>
      </c>
      <c r="C239" s="156" t="s">
        <v>1470</v>
      </c>
      <c r="D239" s="156" t="s">
        <v>56</v>
      </c>
      <c r="E239" s="286"/>
      <c r="F239" s="191"/>
      <c r="G239" s="295"/>
      <c r="H239" s="295"/>
      <c r="I239" s="296"/>
      <c r="J239" s="296" t="s">
        <v>414</v>
      </c>
      <c r="K239" s="296" t="s">
        <v>815</v>
      </c>
      <c r="N239" s="335"/>
      <c r="O239" s="339" t="s">
        <v>1489</v>
      </c>
      <c r="P239" s="156" t="s">
        <v>1206</v>
      </c>
      <c r="Q239" s="296" t="s">
        <v>1230</v>
      </c>
      <c r="R239" s="296" t="s">
        <v>815</v>
      </c>
    </row>
    <row r="240" spans="1:18" s="195" customFormat="1" ht="21">
      <c r="A240" s="358" t="s">
        <v>1097</v>
      </c>
      <c r="B240" s="359" t="s">
        <v>1098</v>
      </c>
      <c r="C240" s="350" t="s">
        <v>1402</v>
      </c>
      <c r="D240" s="350" t="s">
        <v>221</v>
      </c>
      <c r="E240" s="360"/>
      <c r="F240" s="361"/>
      <c r="G240" s="360">
        <f>IF(E240="Ja",H240,0)</f>
        <v>0</v>
      </c>
      <c r="H240" s="360">
        <f t="shared" ref="H240" si="35">IF(E240="Ikke relevant",0,3)</f>
        <v>3</v>
      </c>
      <c r="I240" s="312"/>
      <c r="J240" s="312" t="s">
        <v>365</v>
      </c>
      <c r="K240" s="312" t="s">
        <v>815</v>
      </c>
      <c r="N240" s="335"/>
      <c r="O240" s="339" t="s">
        <v>1403</v>
      </c>
      <c r="P240" s="156" t="s">
        <v>1212</v>
      </c>
      <c r="Q240" s="312" t="s">
        <v>365</v>
      </c>
      <c r="R240" s="312" t="s">
        <v>815</v>
      </c>
    </row>
    <row r="241" spans="1:18" ht="19.899999999999999" customHeight="1">
      <c r="A241" s="316">
        <v>16</v>
      </c>
      <c r="B241" s="170" t="s">
        <v>672</v>
      </c>
      <c r="C241" s="170" t="s">
        <v>672</v>
      </c>
      <c r="D241" s="170" t="s">
        <v>53</v>
      </c>
      <c r="E241" s="172" t="s">
        <v>54</v>
      </c>
      <c r="F241" s="170" t="s">
        <v>55</v>
      </c>
      <c r="G241" s="290">
        <f>SUBTOTAL(9,G247:G250)</f>
        <v>0</v>
      </c>
      <c r="H241" s="290">
        <f>SUBTOTAL(9,H247:H250)</f>
        <v>14</v>
      </c>
      <c r="I241" s="187">
        <f>G241/H241</f>
        <v>0</v>
      </c>
      <c r="J241" s="171" t="s">
        <v>1205</v>
      </c>
      <c r="K241" s="171" t="s">
        <v>53</v>
      </c>
      <c r="N241" s="335"/>
      <c r="O241" s="170" t="s">
        <v>1409</v>
      </c>
      <c r="P241" s="170" t="s">
        <v>53</v>
      </c>
      <c r="Q241" s="171" t="s">
        <v>1229</v>
      </c>
      <c r="R241" s="171" t="s">
        <v>53</v>
      </c>
    </row>
    <row r="242" spans="1:18" ht="21">
      <c r="A242" s="318" t="s">
        <v>680</v>
      </c>
      <c r="B242" s="156" t="s">
        <v>708</v>
      </c>
      <c r="C242" s="155" t="s">
        <v>1553</v>
      </c>
      <c r="D242" s="157" t="s">
        <v>56</v>
      </c>
      <c r="E242" s="286"/>
      <c r="F242" s="191"/>
      <c r="G242" s="295"/>
      <c r="H242" s="295"/>
      <c r="I242" s="296"/>
      <c r="J242" s="296" t="s">
        <v>414</v>
      </c>
      <c r="K242" s="296" t="s">
        <v>752</v>
      </c>
      <c r="N242" s="335"/>
      <c r="O242" s="339" t="s">
        <v>1405</v>
      </c>
      <c r="P242" s="157" t="s">
        <v>1206</v>
      </c>
      <c r="Q242" s="296" t="s">
        <v>1230</v>
      </c>
      <c r="R242" s="296" t="s">
        <v>1233</v>
      </c>
    </row>
    <row r="243" spans="1:18" ht="31.5">
      <c r="A243" s="318" t="s">
        <v>710</v>
      </c>
      <c r="B243" s="156" t="s">
        <v>782</v>
      </c>
      <c r="C243" s="155" t="s">
        <v>1554</v>
      </c>
      <c r="D243" s="157" t="s">
        <v>56</v>
      </c>
      <c r="E243" s="286"/>
      <c r="F243" s="191"/>
      <c r="G243" s="295"/>
      <c r="H243" s="295"/>
      <c r="I243" s="296"/>
      <c r="J243" s="296" t="s">
        <v>414</v>
      </c>
      <c r="K243" s="296" t="s">
        <v>752</v>
      </c>
      <c r="N243" s="335"/>
      <c r="O243" s="339" t="s">
        <v>1410</v>
      </c>
      <c r="P243" s="157" t="s">
        <v>1206</v>
      </c>
      <c r="Q243" s="296" t="s">
        <v>1230</v>
      </c>
      <c r="R243" s="296" t="s">
        <v>1233</v>
      </c>
    </row>
    <row r="244" spans="1:18" ht="31.5">
      <c r="A244" s="318" t="s">
        <v>709</v>
      </c>
      <c r="B244" s="156" t="s">
        <v>745</v>
      </c>
      <c r="C244" s="155" t="s">
        <v>1411</v>
      </c>
      <c r="D244" s="157" t="s">
        <v>56</v>
      </c>
      <c r="E244" s="286"/>
      <c r="F244" s="191"/>
      <c r="G244" s="295"/>
      <c r="H244" s="295"/>
      <c r="I244" s="296"/>
      <c r="J244" s="296" t="s">
        <v>414</v>
      </c>
      <c r="K244" s="296" t="s">
        <v>752</v>
      </c>
      <c r="N244" s="335"/>
      <c r="O244" s="339" t="s">
        <v>1364</v>
      </c>
      <c r="P244" s="157" t="s">
        <v>1206</v>
      </c>
      <c r="Q244" s="296" t="s">
        <v>1230</v>
      </c>
      <c r="R244" s="296" t="s">
        <v>1233</v>
      </c>
    </row>
    <row r="245" spans="1:18" ht="31.5">
      <c r="A245" s="318" t="s">
        <v>743</v>
      </c>
      <c r="B245" s="156" t="s">
        <v>1176</v>
      </c>
      <c r="C245" s="155" t="s">
        <v>1517</v>
      </c>
      <c r="D245" s="157" t="s">
        <v>56</v>
      </c>
      <c r="E245" s="286"/>
      <c r="F245" s="191"/>
      <c r="G245" s="295"/>
      <c r="H245" s="295"/>
      <c r="I245" s="296"/>
      <c r="J245" s="296" t="s">
        <v>414</v>
      </c>
      <c r="K245" s="296" t="s">
        <v>752</v>
      </c>
      <c r="N245" s="335"/>
      <c r="O245" s="339" t="s">
        <v>1412</v>
      </c>
      <c r="P245" s="157" t="s">
        <v>1206</v>
      </c>
      <c r="Q245" s="296" t="s">
        <v>1230</v>
      </c>
      <c r="R245" s="296" t="s">
        <v>1233</v>
      </c>
    </row>
    <row r="246" spans="1:18" ht="21">
      <c r="A246" s="318" t="s">
        <v>744</v>
      </c>
      <c r="B246" s="156" t="s">
        <v>746</v>
      </c>
      <c r="C246" s="156" t="s">
        <v>1518</v>
      </c>
      <c r="D246" s="156" t="s">
        <v>56</v>
      </c>
      <c r="E246" s="286"/>
      <c r="F246" s="191"/>
      <c r="G246" s="295"/>
      <c r="H246" s="295"/>
      <c r="I246" s="296"/>
      <c r="J246" s="296" t="s">
        <v>414</v>
      </c>
      <c r="K246" s="296" t="s">
        <v>752</v>
      </c>
      <c r="N246" s="335"/>
      <c r="O246" s="339" t="s">
        <v>1413</v>
      </c>
      <c r="P246" s="157" t="s">
        <v>1206</v>
      </c>
      <c r="Q246" s="296" t="s">
        <v>1230</v>
      </c>
      <c r="R246" s="296" t="s">
        <v>1233</v>
      </c>
    </row>
    <row r="247" spans="1:18" ht="21">
      <c r="A247" s="318" t="s">
        <v>780</v>
      </c>
      <c r="B247" s="156" t="s">
        <v>781</v>
      </c>
      <c r="C247" s="155" t="s">
        <v>1415</v>
      </c>
      <c r="D247" s="147" t="s">
        <v>216</v>
      </c>
      <c r="E247" s="286"/>
      <c r="F247" s="191"/>
      <c r="G247" s="286">
        <f t="shared" ref="G247:G250" si="36">IF(E247="Ja",H247,0)</f>
        <v>0</v>
      </c>
      <c r="H247" s="299">
        <f>IF(E247="Ikke relevant",0,4)</f>
        <v>4</v>
      </c>
      <c r="I247" s="296"/>
      <c r="J247" s="296" t="s">
        <v>365</v>
      </c>
      <c r="K247" s="296" t="s">
        <v>752</v>
      </c>
      <c r="N247" s="335"/>
      <c r="O247" s="339" t="s">
        <v>1414</v>
      </c>
      <c r="P247" s="147" t="s">
        <v>1216</v>
      </c>
      <c r="Q247" s="296" t="s">
        <v>365</v>
      </c>
      <c r="R247" s="296" t="s">
        <v>1233</v>
      </c>
    </row>
    <row r="248" spans="1:18" ht="21">
      <c r="A248" s="318" t="s">
        <v>1525</v>
      </c>
      <c r="B248" s="156" t="s">
        <v>688</v>
      </c>
      <c r="C248" s="155" t="s">
        <v>1416</v>
      </c>
      <c r="D248" s="147" t="s">
        <v>221</v>
      </c>
      <c r="E248" s="286"/>
      <c r="F248" s="191"/>
      <c r="G248" s="286">
        <f t="shared" si="36"/>
        <v>0</v>
      </c>
      <c r="H248" s="299">
        <f t="shared" ref="H248:H249" si="37">IF(E248="Ikke relevant",0,3)</f>
        <v>3</v>
      </c>
      <c r="I248" s="296"/>
      <c r="J248" s="296" t="s">
        <v>365</v>
      </c>
      <c r="K248" s="296" t="s">
        <v>752</v>
      </c>
      <c r="N248" s="335"/>
      <c r="O248" s="339" t="s">
        <v>1417</v>
      </c>
      <c r="P248" s="147" t="s">
        <v>1214</v>
      </c>
      <c r="Q248" s="296" t="s">
        <v>365</v>
      </c>
      <c r="R248" s="296" t="s">
        <v>1233</v>
      </c>
    </row>
    <row r="249" spans="1:18" ht="31.5" customHeight="1">
      <c r="A249" s="318" t="s">
        <v>1526</v>
      </c>
      <c r="B249" s="156" t="s">
        <v>689</v>
      </c>
      <c r="C249" s="305" t="s">
        <v>1418</v>
      </c>
      <c r="D249" s="147" t="s">
        <v>221</v>
      </c>
      <c r="E249" s="286"/>
      <c r="F249" s="189"/>
      <c r="G249" s="286">
        <f t="shared" si="36"/>
        <v>0</v>
      </c>
      <c r="H249" s="299">
        <f t="shared" si="37"/>
        <v>3</v>
      </c>
      <c r="I249" s="296"/>
      <c r="J249" s="296" t="s">
        <v>365</v>
      </c>
      <c r="K249" s="296" t="s">
        <v>752</v>
      </c>
      <c r="N249" s="335"/>
      <c r="O249" s="339" t="s">
        <v>1419</v>
      </c>
      <c r="P249" s="147" t="s">
        <v>1214</v>
      </c>
      <c r="Q249" s="296" t="s">
        <v>365</v>
      </c>
      <c r="R249" s="296" t="s">
        <v>1233</v>
      </c>
    </row>
    <row r="250" spans="1:18" ht="19.899999999999999" customHeight="1">
      <c r="A250" s="318" t="s">
        <v>1527</v>
      </c>
      <c r="B250" s="156" t="s">
        <v>692</v>
      </c>
      <c r="C250" s="155" t="s">
        <v>1421</v>
      </c>
      <c r="D250" s="147" t="s">
        <v>216</v>
      </c>
      <c r="E250" s="286"/>
      <c r="F250" s="191"/>
      <c r="G250" s="286">
        <f t="shared" si="36"/>
        <v>0</v>
      </c>
      <c r="H250" s="299">
        <f>IF(E250="Ikke relevant",0,4)</f>
        <v>4</v>
      </c>
      <c r="I250" s="296"/>
      <c r="J250" s="296" t="s">
        <v>365</v>
      </c>
      <c r="K250" s="296" t="s">
        <v>752</v>
      </c>
      <c r="N250" s="335"/>
      <c r="O250" s="339" t="s">
        <v>1420</v>
      </c>
      <c r="P250" s="147" t="s">
        <v>1216</v>
      </c>
      <c r="Q250" s="296" t="s">
        <v>365</v>
      </c>
      <c r="R250" s="296" t="s">
        <v>1233</v>
      </c>
    </row>
    <row r="251" spans="1:18" ht="19.899999999999999" customHeight="1">
      <c r="A251" s="316">
        <v>17</v>
      </c>
      <c r="B251" s="170" t="s">
        <v>681</v>
      </c>
      <c r="C251" s="170" t="s">
        <v>681</v>
      </c>
      <c r="D251" s="170" t="s">
        <v>53</v>
      </c>
      <c r="E251" s="172" t="s">
        <v>54</v>
      </c>
      <c r="F251" s="170" t="s">
        <v>55</v>
      </c>
      <c r="G251" s="290">
        <f>SUBTOTAL(9,G255:G266)</f>
        <v>0</v>
      </c>
      <c r="H251" s="290">
        <f>SUBTOTAL(9,H255:H266)</f>
        <v>33</v>
      </c>
      <c r="I251" s="187">
        <f>G251/H251</f>
        <v>0</v>
      </c>
      <c r="J251" s="171" t="s">
        <v>1205</v>
      </c>
      <c r="K251" s="171" t="s">
        <v>53</v>
      </c>
      <c r="N251" s="335"/>
      <c r="O251" s="170" t="s">
        <v>1408</v>
      </c>
      <c r="P251" s="170" t="s">
        <v>53</v>
      </c>
      <c r="Q251" s="171" t="s">
        <v>1229</v>
      </c>
      <c r="R251" s="171" t="s">
        <v>53</v>
      </c>
    </row>
    <row r="252" spans="1:18" s="195" customFormat="1" ht="21">
      <c r="A252" s="318" t="s">
        <v>690</v>
      </c>
      <c r="B252" s="156" t="s">
        <v>693</v>
      </c>
      <c r="C252" s="155" t="s">
        <v>1519</v>
      </c>
      <c r="D252" s="157" t="s">
        <v>56</v>
      </c>
      <c r="E252" s="286"/>
      <c r="F252" s="191"/>
      <c r="G252" s="295"/>
      <c r="H252" s="295"/>
      <c r="I252" s="296"/>
      <c r="J252" s="296" t="s">
        <v>414</v>
      </c>
      <c r="K252" s="296" t="s">
        <v>681</v>
      </c>
      <c r="N252" s="335"/>
      <c r="O252" s="339" t="s">
        <v>1407</v>
      </c>
      <c r="P252" s="157" t="s">
        <v>1206</v>
      </c>
      <c r="Q252" s="296" t="s">
        <v>1230</v>
      </c>
      <c r="R252" s="296" t="s">
        <v>1234</v>
      </c>
    </row>
    <row r="253" spans="1:18" s="195" customFormat="1" ht="21">
      <c r="A253" s="318" t="s">
        <v>691</v>
      </c>
      <c r="B253" s="156" t="s">
        <v>694</v>
      </c>
      <c r="C253" s="155" t="s">
        <v>1520</v>
      </c>
      <c r="D253" s="157" t="s">
        <v>56</v>
      </c>
      <c r="E253" s="286"/>
      <c r="F253" s="191"/>
      <c r="G253" s="295"/>
      <c r="H253" s="295"/>
      <c r="I253" s="296"/>
      <c r="J253" s="296" t="s">
        <v>414</v>
      </c>
      <c r="K253" s="296" t="s">
        <v>681</v>
      </c>
      <c r="N253" s="335"/>
      <c r="O253" s="339" t="s">
        <v>1422</v>
      </c>
      <c r="P253" s="157" t="s">
        <v>1206</v>
      </c>
      <c r="Q253" s="296" t="s">
        <v>1230</v>
      </c>
      <c r="R253" s="296" t="s">
        <v>1234</v>
      </c>
    </row>
    <row r="254" spans="1:18" ht="31.5">
      <c r="A254" s="355" t="s">
        <v>1197</v>
      </c>
      <c r="B254" s="350" t="s">
        <v>745</v>
      </c>
      <c r="C254" s="356" t="s">
        <v>1411</v>
      </c>
      <c r="D254" s="357" t="s">
        <v>56</v>
      </c>
      <c r="E254" s="286"/>
      <c r="F254" s="191"/>
      <c r="G254" s="295"/>
      <c r="H254" s="295"/>
      <c r="I254" s="296"/>
      <c r="J254" s="296" t="s">
        <v>414</v>
      </c>
      <c r="K254" s="296" t="s">
        <v>681</v>
      </c>
      <c r="N254" s="335"/>
      <c r="O254" s="339" t="s">
        <v>1364</v>
      </c>
      <c r="P254" s="157" t="s">
        <v>1206</v>
      </c>
      <c r="Q254" s="296" t="s">
        <v>1230</v>
      </c>
      <c r="R254" s="296" t="s">
        <v>1234</v>
      </c>
    </row>
    <row r="255" spans="1:18" s="199" customFormat="1" ht="21">
      <c r="A255" s="318" t="s">
        <v>695</v>
      </c>
      <c r="B255" s="156" t="s">
        <v>688</v>
      </c>
      <c r="C255" s="155" t="s">
        <v>1552</v>
      </c>
      <c r="D255" s="147" t="s">
        <v>220</v>
      </c>
      <c r="E255" s="286"/>
      <c r="F255" s="191"/>
      <c r="G255" s="286">
        <f t="shared" ref="G255:G256" si="38">IF(E255="Ja",H255,0)</f>
        <v>0</v>
      </c>
      <c r="H255" s="299">
        <f>IF(E255="Ikke relevant",0,5)</f>
        <v>5</v>
      </c>
      <c r="I255" s="296"/>
      <c r="J255" s="296" t="s">
        <v>365</v>
      </c>
      <c r="K255" s="296" t="s">
        <v>681</v>
      </c>
      <c r="N255" s="335"/>
      <c r="O255" s="339" t="s">
        <v>1423</v>
      </c>
      <c r="P255" s="147" t="s">
        <v>220</v>
      </c>
      <c r="Q255" s="296" t="s">
        <v>365</v>
      </c>
      <c r="R255" s="296" t="s">
        <v>1234</v>
      </c>
    </row>
    <row r="256" spans="1:18" s="195" customFormat="1" ht="21">
      <c r="A256" s="318" t="s">
        <v>696</v>
      </c>
      <c r="B256" s="156" t="s">
        <v>689</v>
      </c>
      <c r="C256" s="305" t="s">
        <v>1418</v>
      </c>
      <c r="D256" s="147" t="s">
        <v>220</v>
      </c>
      <c r="E256" s="286"/>
      <c r="F256" s="191"/>
      <c r="G256" s="286">
        <f t="shared" si="38"/>
        <v>0</v>
      </c>
      <c r="H256" s="299">
        <f>IF(E256="Ikke relevant",0,5)</f>
        <v>5</v>
      </c>
      <c r="I256" s="296"/>
      <c r="J256" s="296" t="s">
        <v>365</v>
      </c>
      <c r="K256" s="296" t="s">
        <v>681</v>
      </c>
      <c r="N256" s="335"/>
      <c r="O256" s="339" t="s">
        <v>1419</v>
      </c>
      <c r="P256" s="147" t="s">
        <v>220</v>
      </c>
      <c r="Q256" s="296" t="s">
        <v>365</v>
      </c>
      <c r="R256" s="296" t="s">
        <v>1234</v>
      </c>
    </row>
    <row r="257" spans="1:18" s="195" customFormat="1" ht="28.9" customHeight="1">
      <c r="A257" s="319" t="s">
        <v>697</v>
      </c>
      <c r="B257" s="147" t="s">
        <v>377</v>
      </c>
      <c r="C257" s="147" t="s">
        <v>702</v>
      </c>
      <c r="D257" s="148" t="s">
        <v>56</v>
      </c>
      <c r="E257" s="286"/>
      <c r="F257" s="191"/>
      <c r="G257" s="295"/>
      <c r="H257" s="295"/>
      <c r="I257" s="296"/>
      <c r="J257" s="296" t="s">
        <v>414</v>
      </c>
      <c r="K257" s="296" t="s">
        <v>681</v>
      </c>
      <c r="N257" s="335"/>
      <c r="O257" s="302" t="s">
        <v>1424</v>
      </c>
      <c r="P257" s="148" t="s">
        <v>1206</v>
      </c>
      <c r="Q257" s="296" t="s">
        <v>1230</v>
      </c>
      <c r="R257" s="296" t="s">
        <v>1234</v>
      </c>
    </row>
    <row r="258" spans="1:18" s="195" customFormat="1" ht="21">
      <c r="A258" s="319" t="s">
        <v>703</v>
      </c>
      <c r="B258" s="147" t="s">
        <v>704</v>
      </c>
      <c r="C258" s="147" t="s">
        <v>1521</v>
      </c>
      <c r="D258" s="147" t="s">
        <v>56</v>
      </c>
      <c r="E258" s="286"/>
      <c r="F258" s="191"/>
      <c r="G258" s="295"/>
      <c r="H258" s="295"/>
      <c r="I258" s="296"/>
      <c r="J258" s="296" t="s">
        <v>414</v>
      </c>
      <c r="K258" s="296" t="s">
        <v>681</v>
      </c>
      <c r="N258" s="335"/>
      <c r="O258" s="340" t="s">
        <v>1425</v>
      </c>
      <c r="P258" s="148" t="s">
        <v>1206</v>
      </c>
      <c r="Q258" s="296" t="s">
        <v>1230</v>
      </c>
      <c r="R258" s="296" t="s">
        <v>1234</v>
      </c>
    </row>
    <row r="259" spans="1:18" s="195" customFormat="1" ht="21">
      <c r="A259" s="319" t="s">
        <v>698</v>
      </c>
      <c r="B259" s="147" t="s">
        <v>1177</v>
      </c>
      <c r="C259" s="147" t="s">
        <v>1426</v>
      </c>
      <c r="D259" s="147" t="s">
        <v>223</v>
      </c>
      <c r="E259" s="286"/>
      <c r="F259" s="191"/>
      <c r="G259" s="286">
        <f t="shared" ref="G259:G266" si="39">IF(E259="Ja",H259,0)</f>
        <v>0</v>
      </c>
      <c r="H259" s="299">
        <f>IF(E259="Ikke relevant",0,1)</f>
        <v>1</v>
      </c>
      <c r="I259" s="296"/>
      <c r="J259" s="296" t="s">
        <v>365</v>
      </c>
      <c r="K259" s="296" t="s">
        <v>681</v>
      </c>
      <c r="N259" s="335"/>
      <c r="O259" s="339" t="s">
        <v>1427</v>
      </c>
      <c r="P259" s="147" t="s">
        <v>1224</v>
      </c>
      <c r="Q259" s="296" t="s">
        <v>365</v>
      </c>
      <c r="R259" s="296" t="s">
        <v>1234</v>
      </c>
    </row>
    <row r="260" spans="1:18" s="195" customFormat="1" ht="21">
      <c r="A260" s="319" t="s">
        <v>699</v>
      </c>
      <c r="B260" s="147" t="s">
        <v>521</v>
      </c>
      <c r="C260" s="147" t="s">
        <v>1432</v>
      </c>
      <c r="D260" s="147" t="s">
        <v>364</v>
      </c>
      <c r="E260" s="286"/>
      <c r="F260" s="191"/>
      <c r="G260" s="286">
        <f t="shared" si="39"/>
        <v>0</v>
      </c>
      <c r="H260" s="299">
        <f t="shared" ref="H260:H261" si="40">IF(E260="Ikke relevant",0,2)</f>
        <v>2</v>
      </c>
      <c r="I260" s="296"/>
      <c r="J260" s="296" t="s">
        <v>365</v>
      </c>
      <c r="K260" s="296" t="s">
        <v>681</v>
      </c>
      <c r="N260" s="335"/>
      <c r="O260" s="339" t="s">
        <v>1428</v>
      </c>
      <c r="P260" s="147" t="s">
        <v>1225</v>
      </c>
      <c r="Q260" s="296" t="s">
        <v>365</v>
      </c>
      <c r="R260" s="296" t="s">
        <v>1234</v>
      </c>
    </row>
    <row r="261" spans="1:18" s="195" customFormat="1" ht="21">
      <c r="A261" s="319" t="s">
        <v>700</v>
      </c>
      <c r="B261" s="147" t="s">
        <v>636</v>
      </c>
      <c r="C261" s="147" t="s">
        <v>1433</v>
      </c>
      <c r="D261" s="147" t="s">
        <v>648</v>
      </c>
      <c r="E261" s="286"/>
      <c r="F261" s="191"/>
      <c r="G261" s="286">
        <f t="shared" si="39"/>
        <v>0</v>
      </c>
      <c r="H261" s="299">
        <f t="shared" si="40"/>
        <v>2</v>
      </c>
      <c r="I261" s="296"/>
      <c r="J261" s="296" t="s">
        <v>365</v>
      </c>
      <c r="K261" s="296" t="s">
        <v>681</v>
      </c>
      <c r="N261" s="335"/>
      <c r="O261" s="339" t="s">
        <v>1429</v>
      </c>
      <c r="P261" s="147" t="s">
        <v>1225</v>
      </c>
      <c r="Q261" s="296" t="s">
        <v>365</v>
      </c>
      <c r="R261" s="296" t="s">
        <v>1234</v>
      </c>
    </row>
    <row r="262" spans="1:18" s="195" customFormat="1" ht="21">
      <c r="A262" s="319" t="s">
        <v>705</v>
      </c>
      <c r="B262" s="147" t="s">
        <v>784</v>
      </c>
      <c r="C262" s="183" t="s">
        <v>1431</v>
      </c>
      <c r="D262" s="147" t="s">
        <v>783</v>
      </c>
      <c r="E262" s="286"/>
      <c r="F262" s="191"/>
      <c r="G262" s="286">
        <f t="shared" si="39"/>
        <v>0</v>
      </c>
      <c r="H262" s="299">
        <f>IF(E262="Ikke relevant",0,5)</f>
        <v>5</v>
      </c>
      <c r="I262" s="296"/>
      <c r="J262" s="296" t="s">
        <v>365</v>
      </c>
      <c r="K262" s="296" t="s">
        <v>681</v>
      </c>
      <c r="N262" s="335"/>
      <c r="O262" s="339" t="s">
        <v>1430</v>
      </c>
      <c r="P262" s="147" t="s">
        <v>1226</v>
      </c>
      <c r="Q262" s="296" t="s">
        <v>365</v>
      </c>
      <c r="R262" s="296" t="s">
        <v>1234</v>
      </c>
    </row>
    <row r="263" spans="1:18" s="193" customFormat="1" ht="21">
      <c r="A263" s="319" t="s">
        <v>701</v>
      </c>
      <c r="B263" s="147" t="s">
        <v>757</v>
      </c>
      <c r="C263" s="183" t="s">
        <v>1434</v>
      </c>
      <c r="D263" s="147" t="s">
        <v>216</v>
      </c>
      <c r="E263" s="286"/>
      <c r="F263" s="191"/>
      <c r="G263" s="286">
        <f t="shared" si="39"/>
        <v>0</v>
      </c>
      <c r="H263" s="299">
        <f>IF(E263="Ikke relevant",0,4)</f>
        <v>4</v>
      </c>
      <c r="I263" s="296"/>
      <c r="J263" s="296" t="s">
        <v>365</v>
      </c>
      <c r="K263" s="296" t="s">
        <v>681</v>
      </c>
      <c r="N263" s="335"/>
      <c r="O263" s="339" t="s">
        <v>1437</v>
      </c>
      <c r="P263" s="147" t="s">
        <v>1227</v>
      </c>
      <c r="Q263" s="296" t="s">
        <v>365</v>
      </c>
      <c r="R263" s="296" t="s">
        <v>1234</v>
      </c>
    </row>
    <row r="264" spans="1:18" s="193" customFormat="1" ht="21">
      <c r="A264" s="319" t="s">
        <v>1522</v>
      </c>
      <c r="B264" s="147" t="s">
        <v>758</v>
      </c>
      <c r="C264" s="183" t="s">
        <v>1492</v>
      </c>
      <c r="D264" s="147" t="s">
        <v>221</v>
      </c>
      <c r="E264" s="286"/>
      <c r="F264" s="191"/>
      <c r="G264" s="286">
        <f t="shared" si="39"/>
        <v>0</v>
      </c>
      <c r="H264" s="299">
        <f t="shared" ref="H264:H266" si="41">IF(E264="Ikke relevant",0,3)</f>
        <v>3</v>
      </c>
      <c r="I264" s="296"/>
      <c r="J264" s="296" t="s">
        <v>365</v>
      </c>
      <c r="K264" s="296" t="s">
        <v>681</v>
      </c>
      <c r="N264" s="335"/>
      <c r="O264" s="339" t="s">
        <v>1491</v>
      </c>
      <c r="P264" s="147" t="s">
        <v>1214</v>
      </c>
      <c r="Q264" s="296" t="s">
        <v>365</v>
      </c>
      <c r="R264" s="296" t="s">
        <v>1234</v>
      </c>
    </row>
    <row r="265" spans="1:18" s="195" customFormat="1" ht="21">
      <c r="A265" s="319" t="s">
        <v>1523</v>
      </c>
      <c r="B265" s="147" t="s">
        <v>706</v>
      </c>
      <c r="C265" s="183" t="s">
        <v>1435</v>
      </c>
      <c r="D265" s="147" t="s">
        <v>221</v>
      </c>
      <c r="E265" s="286"/>
      <c r="F265" s="191"/>
      <c r="G265" s="286">
        <f t="shared" si="39"/>
        <v>0</v>
      </c>
      <c r="H265" s="299">
        <f t="shared" si="41"/>
        <v>3</v>
      </c>
      <c r="I265" s="296"/>
      <c r="J265" s="296" t="s">
        <v>365</v>
      </c>
      <c r="K265" s="296" t="s">
        <v>681</v>
      </c>
      <c r="N265" s="335"/>
      <c r="O265" s="339" t="s">
        <v>1438</v>
      </c>
      <c r="P265" s="147" t="s">
        <v>1214</v>
      </c>
      <c r="Q265" s="296" t="s">
        <v>365</v>
      </c>
      <c r="R265" s="296" t="s">
        <v>1234</v>
      </c>
    </row>
    <row r="266" spans="1:18" s="195" customFormat="1" ht="21">
      <c r="A266" s="318" t="s">
        <v>1524</v>
      </c>
      <c r="B266" s="156" t="s">
        <v>707</v>
      </c>
      <c r="C266" s="155" t="s">
        <v>1436</v>
      </c>
      <c r="D266" s="147" t="s">
        <v>221</v>
      </c>
      <c r="E266" s="286"/>
      <c r="F266" s="191"/>
      <c r="G266" s="286">
        <f t="shared" si="39"/>
        <v>0</v>
      </c>
      <c r="H266" s="299">
        <f t="shared" si="41"/>
        <v>3</v>
      </c>
      <c r="I266" s="296"/>
      <c r="J266" s="296" t="s">
        <v>365</v>
      </c>
      <c r="K266" s="296" t="s">
        <v>681</v>
      </c>
      <c r="N266" s="335"/>
      <c r="O266" s="339" t="s">
        <v>1439</v>
      </c>
      <c r="P266" s="147" t="s">
        <v>1214</v>
      </c>
      <c r="Q266" s="296" t="s">
        <v>365</v>
      </c>
      <c r="R266" s="296" t="s">
        <v>1234</v>
      </c>
    </row>
    <row r="267" spans="1:18">
      <c r="C267"/>
      <c r="D267"/>
      <c r="F267" s="150" t="s">
        <v>452</v>
      </c>
      <c r="G267" s="291">
        <f>G251+G211+G200+G191+G173+G168+G159+G153+G122+G83+G66+G52+G32+G24+G14+G2</f>
        <v>0</v>
      </c>
      <c r="H267" s="292">
        <f>H251+H241+H211+H200+H191+H173+H168+H159+H153+H122+H83+H66+H52+H32+H24+H14+H2</f>
        <v>434</v>
      </c>
      <c r="I267" s="201">
        <f>G267/H267</f>
        <v>0</v>
      </c>
      <c r="J267" s="150" t="s">
        <v>365</v>
      </c>
      <c r="K267" s="337" t="s">
        <v>1202</v>
      </c>
    </row>
    <row r="268" spans="1:18">
      <c r="C268"/>
      <c r="D268"/>
      <c r="F268" s="151" t="s">
        <v>453</v>
      </c>
      <c r="G268" s="336">
        <f>H267*0.4</f>
        <v>173.60000000000002</v>
      </c>
      <c r="H268" s="293"/>
      <c r="I268" s="202">
        <v>0.4</v>
      </c>
      <c r="J268" s="151" t="s">
        <v>365</v>
      </c>
      <c r="K268" s="338" t="s">
        <v>1203</v>
      </c>
    </row>
    <row r="269" spans="1:18">
      <c r="C269" s="149"/>
      <c r="D269"/>
      <c r="F269" s="151" t="s">
        <v>1204</v>
      </c>
      <c r="G269" s="293">
        <f>G267-G268</f>
        <v>-173.60000000000002</v>
      </c>
      <c r="H269" s="293"/>
      <c r="I269" s="151"/>
      <c r="J269" s="151" t="s">
        <v>365</v>
      </c>
      <c r="K269" s="151"/>
    </row>
    <row r="273" spans="1:11" ht="10.5">
      <c r="A273" s="316">
        <v>1</v>
      </c>
      <c r="B273" s="170" t="s">
        <v>52</v>
      </c>
      <c r="C273" s="170"/>
      <c r="D273" s="171"/>
      <c r="E273" s="172"/>
      <c r="F273" s="170"/>
      <c r="G273" s="290">
        <f>G2</f>
        <v>0</v>
      </c>
      <c r="H273" s="290">
        <f>H2</f>
        <v>19</v>
      </c>
      <c r="I273" s="187">
        <f>I2</f>
        <v>0</v>
      </c>
      <c r="J273" s="171"/>
      <c r="K273" s="171"/>
    </row>
    <row r="274" spans="1:11" ht="12" customHeight="1">
      <c r="A274" s="316">
        <v>2</v>
      </c>
      <c r="B274" s="170" t="s">
        <v>795</v>
      </c>
      <c r="C274" s="170"/>
      <c r="D274" s="171"/>
      <c r="E274" s="172"/>
      <c r="F274" s="170"/>
      <c r="G274" s="290">
        <f>G14</f>
        <v>0</v>
      </c>
      <c r="H274" s="290">
        <f>H14</f>
        <v>4</v>
      </c>
      <c r="I274" s="187">
        <f>I14</f>
        <v>0</v>
      </c>
      <c r="J274" s="171"/>
      <c r="K274" s="171"/>
    </row>
    <row r="275" spans="1:11" ht="10.5">
      <c r="A275" s="316">
        <v>3</v>
      </c>
      <c r="B275" s="170" t="s">
        <v>60</v>
      </c>
      <c r="C275" s="170"/>
      <c r="D275" s="171"/>
      <c r="E275" s="172"/>
      <c r="F275" s="170"/>
      <c r="G275" s="290">
        <f>G24</f>
        <v>0</v>
      </c>
      <c r="H275" s="290">
        <f>H24</f>
        <v>3</v>
      </c>
      <c r="I275" s="187">
        <f>I24</f>
        <v>0</v>
      </c>
      <c r="J275" s="171"/>
      <c r="K275" s="171"/>
    </row>
    <row r="276" spans="1:11" ht="10.5">
      <c r="A276" s="316">
        <v>4</v>
      </c>
      <c r="B276" s="170" t="s">
        <v>61</v>
      </c>
      <c r="C276" s="170"/>
      <c r="D276" s="171"/>
      <c r="E276" s="172"/>
      <c r="F276" s="170"/>
      <c r="G276" s="290">
        <f>G32</f>
        <v>0</v>
      </c>
      <c r="H276" s="290">
        <f>H32</f>
        <v>16</v>
      </c>
      <c r="I276" s="187">
        <f>I32</f>
        <v>0</v>
      </c>
      <c r="J276" s="171"/>
      <c r="K276" s="171"/>
    </row>
    <row r="277" spans="1:11" ht="10.5">
      <c r="A277" s="316">
        <v>5</v>
      </c>
      <c r="B277" s="170" t="s">
        <v>70</v>
      </c>
      <c r="C277" s="170"/>
      <c r="D277" s="171"/>
      <c r="E277" s="172"/>
      <c r="F277" s="170"/>
      <c r="G277" s="290">
        <f>G52</f>
        <v>0</v>
      </c>
      <c r="H277" s="290">
        <f>H52</f>
        <v>16</v>
      </c>
      <c r="I277" s="187">
        <f>I52</f>
        <v>0</v>
      </c>
      <c r="J277" s="171"/>
      <c r="K277" s="171"/>
    </row>
    <row r="278" spans="1:11" ht="10.5">
      <c r="A278" s="316">
        <v>6</v>
      </c>
      <c r="B278" s="170" t="s">
        <v>74</v>
      </c>
      <c r="C278" s="170"/>
      <c r="D278" s="171"/>
      <c r="E278" s="172"/>
      <c r="F278" s="170"/>
      <c r="G278" s="290">
        <f>G66</f>
        <v>0</v>
      </c>
      <c r="H278" s="290">
        <f>H66</f>
        <v>14</v>
      </c>
      <c r="I278" s="187">
        <f>I66</f>
        <v>0</v>
      </c>
      <c r="J278" s="171"/>
      <c r="K278" s="171"/>
    </row>
    <row r="279" spans="1:11" ht="10.5">
      <c r="A279" s="316">
        <v>7</v>
      </c>
      <c r="B279" s="170" t="s">
        <v>77</v>
      </c>
      <c r="C279" s="170"/>
      <c r="D279" s="171"/>
      <c r="E279" s="172"/>
      <c r="F279" s="170"/>
      <c r="G279" s="290">
        <f>G83</f>
        <v>0</v>
      </c>
      <c r="H279" s="290">
        <f>H83</f>
        <v>76</v>
      </c>
      <c r="I279" s="187">
        <f>I83</f>
        <v>0</v>
      </c>
      <c r="J279" s="171"/>
      <c r="K279" s="171"/>
    </row>
    <row r="280" spans="1:11" ht="10.5">
      <c r="A280" s="316">
        <v>8</v>
      </c>
      <c r="B280" s="170" t="s">
        <v>85</v>
      </c>
      <c r="C280" s="170"/>
      <c r="D280" s="171"/>
      <c r="E280" s="172"/>
      <c r="F280" s="170"/>
      <c r="G280" s="290">
        <f>G122</f>
        <v>0</v>
      </c>
      <c r="H280" s="290">
        <f>H122</f>
        <v>67</v>
      </c>
      <c r="I280" s="187">
        <f>I122</f>
        <v>0</v>
      </c>
      <c r="J280" s="171"/>
      <c r="K280" s="171"/>
    </row>
    <row r="281" spans="1:11" ht="10.5">
      <c r="A281" s="316">
        <v>9</v>
      </c>
      <c r="B281" s="170" t="s">
        <v>655</v>
      </c>
      <c r="C281" s="170"/>
      <c r="D281" s="171"/>
      <c r="E281" s="172"/>
      <c r="F281" s="170"/>
      <c r="G281" s="290">
        <f>G153</f>
        <v>0</v>
      </c>
      <c r="H281" s="290">
        <f>H153</f>
        <v>11</v>
      </c>
      <c r="I281" s="187">
        <f>I153</f>
        <v>0</v>
      </c>
      <c r="J281" s="171"/>
      <c r="K281" s="171"/>
    </row>
    <row r="282" spans="1:11" ht="10.5">
      <c r="A282" s="316">
        <v>10</v>
      </c>
      <c r="B282" s="170" t="s">
        <v>86</v>
      </c>
      <c r="C282" s="170"/>
      <c r="D282" s="171"/>
      <c r="E282" s="172"/>
      <c r="F282" s="170"/>
      <c r="G282" s="290">
        <f>G159</f>
        <v>0</v>
      </c>
      <c r="H282" s="290">
        <f>H159</f>
        <v>13</v>
      </c>
      <c r="I282" s="187">
        <f>I159</f>
        <v>0</v>
      </c>
      <c r="J282" s="171"/>
      <c r="K282" s="171"/>
    </row>
    <row r="283" spans="1:11" ht="10.5">
      <c r="A283" s="316">
        <v>11</v>
      </c>
      <c r="B283" s="170" t="s">
        <v>88</v>
      </c>
      <c r="C283" s="170"/>
      <c r="D283" s="171"/>
      <c r="E283" s="172"/>
      <c r="F283" s="170"/>
      <c r="G283" s="290">
        <f>G168</f>
        <v>0</v>
      </c>
      <c r="H283" s="290">
        <f>H168</f>
        <v>7</v>
      </c>
      <c r="I283" s="187">
        <f>I168</f>
        <v>0</v>
      </c>
      <c r="J283" s="171"/>
      <c r="K283" s="171"/>
    </row>
    <row r="284" spans="1:11" ht="10.5">
      <c r="A284" s="316">
        <v>12</v>
      </c>
      <c r="B284" s="170" t="s">
        <v>89</v>
      </c>
      <c r="C284" s="170"/>
      <c r="D284" s="171"/>
      <c r="E284" s="172"/>
      <c r="F284" s="170"/>
      <c r="G284" s="290">
        <f>G173</f>
        <v>0</v>
      </c>
      <c r="H284" s="290">
        <f>H173</f>
        <v>30</v>
      </c>
      <c r="I284" s="187">
        <f>I173</f>
        <v>0</v>
      </c>
      <c r="J284" s="171"/>
      <c r="K284" s="171"/>
    </row>
    <row r="285" spans="1:11" ht="10.5">
      <c r="A285" s="316">
        <v>13</v>
      </c>
      <c r="B285" s="170" t="s">
        <v>549</v>
      </c>
      <c r="C285" s="170"/>
      <c r="D285" s="170"/>
      <c r="E285" s="172"/>
      <c r="F285" s="170"/>
      <c r="G285" s="290">
        <f>G191</f>
        <v>0</v>
      </c>
      <c r="H285" s="290">
        <f>H191</f>
        <v>10</v>
      </c>
      <c r="I285" s="187">
        <f>I191</f>
        <v>0</v>
      </c>
      <c r="J285" s="171"/>
      <c r="K285" s="171"/>
    </row>
    <row r="286" spans="1:11" ht="10.5">
      <c r="A286" s="316">
        <v>14</v>
      </c>
      <c r="B286" s="170" t="s">
        <v>673</v>
      </c>
      <c r="C286" s="170"/>
      <c r="D286" s="170"/>
      <c r="E286" s="172"/>
      <c r="F286" s="170"/>
      <c r="G286" s="290">
        <f>G200</f>
        <v>0</v>
      </c>
      <c r="H286" s="290">
        <f>H200</f>
        <v>23</v>
      </c>
      <c r="I286" s="187">
        <f>I200</f>
        <v>0</v>
      </c>
      <c r="J286" s="171"/>
      <c r="K286" s="171"/>
    </row>
    <row r="287" spans="1:11" ht="10.5">
      <c r="A287" s="316">
        <v>15</v>
      </c>
      <c r="B287" s="170" t="s">
        <v>754</v>
      </c>
      <c r="C287" s="170"/>
      <c r="D287" s="170"/>
      <c r="E287" s="172"/>
      <c r="F287" s="170"/>
      <c r="G287" s="290">
        <f>G211</f>
        <v>0</v>
      </c>
      <c r="H287" s="290">
        <f>H211</f>
        <v>78</v>
      </c>
      <c r="I287" s="187">
        <f>I211</f>
        <v>0</v>
      </c>
      <c r="J287" s="171"/>
      <c r="K287" s="171"/>
    </row>
    <row r="288" spans="1:11" ht="10.5">
      <c r="A288" s="316">
        <v>16</v>
      </c>
      <c r="B288" s="170" t="s">
        <v>672</v>
      </c>
      <c r="C288" s="170"/>
      <c r="D288" s="170"/>
      <c r="E288" s="172"/>
      <c r="F288" s="170"/>
      <c r="G288" s="290">
        <f>G241</f>
        <v>0</v>
      </c>
      <c r="H288" s="290">
        <f>H241</f>
        <v>14</v>
      </c>
      <c r="I288" s="187">
        <f>I241</f>
        <v>0</v>
      </c>
      <c r="J288" s="171"/>
      <c r="K288" s="171"/>
    </row>
    <row r="289" spans="1:11" ht="10.5">
      <c r="A289" s="316">
        <v>17</v>
      </c>
      <c r="B289" s="170" t="s">
        <v>681</v>
      </c>
      <c r="C289" s="170"/>
      <c r="D289" s="170"/>
      <c r="E289" s="172"/>
      <c r="F289" s="170"/>
      <c r="G289" s="290">
        <f>G251</f>
        <v>0</v>
      </c>
      <c r="H289" s="290">
        <f>H251</f>
        <v>33</v>
      </c>
      <c r="I289" s="187">
        <f>I251</f>
        <v>0</v>
      </c>
      <c r="J289" s="171"/>
      <c r="K289" s="171"/>
    </row>
    <row r="290" spans="1:11">
      <c r="G290" s="291">
        <f>G267</f>
        <v>0</v>
      </c>
      <c r="H290" s="292">
        <f>H267</f>
        <v>434</v>
      </c>
      <c r="I290" s="201">
        <f>G290/H290</f>
        <v>0</v>
      </c>
      <c r="J290" s="150" t="s">
        <v>365</v>
      </c>
      <c r="K290" s="150"/>
    </row>
    <row r="291" spans="1:11">
      <c r="G291" s="293">
        <f>G268</f>
        <v>173.60000000000002</v>
      </c>
      <c r="H291" s="293">
        <f>H268</f>
        <v>0</v>
      </c>
      <c r="I291" s="202">
        <v>0.4</v>
      </c>
      <c r="J291" s="151" t="s">
        <v>365</v>
      </c>
      <c r="K291" s="151"/>
    </row>
    <row r="292" spans="1:11">
      <c r="G292" s="293">
        <f>G269</f>
        <v>-173.60000000000002</v>
      </c>
      <c r="H292" s="293"/>
      <c r="I292" s="151"/>
      <c r="J292" s="151" t="s">
        <v>365</v>
      </c>
      <c r="K292" s="151"/>
    </row>
  </sheetData>
  <autoFilter ref="A1:K269" xr:uid="{00000000-0001-0000-0100-000000000000}"/>
  <sortState xmlns:xlrd2="http://schemas.microsoft.com/office/spreadsheetml/2017/richdata2" ref="A182:C195">
    <sortCondition ref="A182"/>
  </sortState>
  <customSheetViews>
    <customSheetView guid="{BD3BB644-FD58-43C6-8156-1BD0BBDEEE88}" scale="110">
      <pane xSplit="3" ySplit="2" topLeftCell="D3" activePane="bottomRight" state="frozen"/>
      <selection pane="bottomRight" activeCell="E3" sqref="E3"/>
      <pageMargins left="0.7" right="0.7" top="0.75" bottom="0.75" header="0.3" footer="0.3"/>
      <pageSetup scale="70" orientation="landscape" r:id="rId1"/>
    </customSheetView>
    <customSheetView guid="{A1D9BC16-97D5-4B07-B3B4-7722A1CAE2B0}" scale="110" showAutoFilter="1" topLeftCell="A167">
      <selection activeCell="B173" sqref="B173"/>
      <pageMargins left="0.7" right="0.7" top="0.75" bottom="0.75" header="0.3" footer="0.3"/>
      <pageSetup scale="70" orientation="landscape" r:id="rId2"/>
      <autoFilter ref="A1:N257" xr:uid="{0780D566-A46D-49C6-A7E3-B63966C0516C}"/>
    </customSheetView>
    <customSheetView guid="{507F482F-13C0-4805-AED4-AEDBC347912B}" scale="110" showPageBreaks="1">
      <pane xSplit="3" ySplit="2" topLeftCell="D3" activePane="bottomRight" state="frozen"/>
      <selection pane="bottomRight" activeCell="E3" sqref="E3"/>
      <pageMargins left="0.7" right="0.7" top="0.75" bottom="0.75" header="0.3" footer="0.3"/>
      <pageSetup scale="70" orientation="landscape" r:id="rId3"/>
    </customSheetView>
  </customSheetViews>
  <mergeCells count="1">
    <mergeCell ref="L3:L13"/>
  </mergeCells>
  <pageMargins left="0.7" right="0.7" top="0.75" bottom="0.75" header="0.3" footer="0.3"/>
  <pageSetup scale="70" orientation="landscape" r:id="rId4"/>
  <ignoredErrors>
    <ignoredError sqref="H151 H171 H10:H11 H106 H146 H165 H184 G97 H206" formula="1"/>
  </ignoredErrors>
  <extLst>
    <ext xmlns:x14="http://schemas.microsoft.com/office/spreadsheetml/2009/9/main" uri="{CCE6A557-97BC-4b89-ADB6-D9C93CAAB3DF}">
      <x14:dataValidations xmlns:xm="http://schemas.microsoft.com/office/excel/2006/main" count="4">
        <x14:dataValidation type="list" allowBlank="1" showInputMessage="1" showErrorMessage="1" xr:uid="{9F0911CB-3B3B-4202-A18A-6547CE9AD96E}">
          <x14:formula1>
            <xm:f>'Ark1'!$A$1:$A$4</xm:f>
          </x14:formula1>
          <xm:sqref>E15:E23 E25:E31 E33:E51 E53:E65 E67:E82 E142:E152 E160:E167 E154:E158 E192:E199 E174:E190 E3:E13 E242:E250 E212:E240 E169:E172 E252:E266 E201:E210 E123 E125:E140 E84:E96 E98:E121</xm:sqref>
        </x14:dataValidation>
        <x14:dataValidation type="list" allowBlank="1" showInputMessage="1" showErrorMessage="1" xr:uid="{CE8D5F9D-524C-43D4-8CEF-4089139923C5}">
          <x14:formula1>
            <xm:f>'Ark1'!$G$1:$G$4</xm:f>
          </x14:formula1>
          <xm:sqref>E124</xm:sqref>
        </x14:dataValidation>
        <x14:dataValidation type="list" allowBlank="1" showInputMessage="1" showErrorMessage="1" xr:uid="{6D24733C-5321-4FD7-86DA-692136B66FFD}">
          <x14:formula1>
            <xm:f>'Ark1'!$D$1:$D$7</xm:f>
          </x14:formula1>
          <xm:sqref>E97</xm:sqref>
        </x14:dataValidation>
        <x14:dataValidation type="list" allowBlank="1" showInputMessage="1" showErrorMessage="1" xr:uid="{03CBB79E-3F25-48DF-A566-9CADE1452C0F}">
          <x14:formula1>
            <xm:f>'Ark1'!$I$1:$I$3</xm:f>
          </x14:formula1>
          <xm:sqref>E141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B18"/>
  <sheetViews>
    <sheetView zoomScaleNormal="100" workbookViewId="0">
      <selection activeCell="B21" sqref="B21"/>
    </sheetView>
  </sheetViews>
  <sheetFormatPr defaultRowHeight="15"/>
  <cols>
    <col min="1" max="1" width="22.42578125" customWidth="1"/>
    <col min="2" max="2" width="53.7109375" customWidth="1"/>
  </cols>
  <sheetData>
    <row r="1" spans="1:2">
      <c r="A1" s="170" t="s">
        <v>250</v>
      </c>
      <c r="B1" s="170" t="s">
        <v>231</v>
      </c>
    </row>
    <row r="2" spans="1:2" ht="21">
      <c r="A2" s="80" t="s">
        <v>854</v>
      </c>
      <c r="B2" s="80" t="s">
        <v>571</v>
      </c>
    </row>
    <row r="3" spans="1:2" ht="66" customHeight="1">
      <c r="A3" s="80" t="s">
        <v>575</v>
      </c>
      <c r="B3" s="80" t="s">
        <v>1228</v>
      </c>
    </row>
    <row r="4" spans="1:2" ht="40.5" customHeight="1">
      <c r="A4" s="80" t="s">
        <v>574</v>
      </c>
      <c r="B4" s="80" t="s">
        <v>855</v>
      </c>
    </row>
    <row r="5" spans="1:2" ht="43.5" customHeight="1">
      <c r="A5" s="80" t="s">
        <v>251</v>
      </c>
      <c r="B5" s="80" t="s">
        <v>1440</v>
      </c>
    </row>
    <row r="6" spans="1:2" ht="43.5" customHeight="1">
      <c r="A6" s="80" t="s">
        <v>576</v>
      </c>
      <c r="B6" s="160" t="s">
        <v>1441</v>
      </c>
    </row>
    <row r="7" spans="1:2" ht="24" customHeight="1">
      <c r="A7" s="80" t="s">
        <v>252</v>
      </c>
      <c r="B7" s="80" t="s">
        <v>253</v>
      </c>
    </row>
    <row r="8" spans="1:2" ht="33.4" customHeight="1">
      <c r="A8" s="80" t="s">
        <v>1442</v>
      </c>
      <c r="B8" s="80" t="s">
        <v>862</v>
      </c>
    </row>
    <row r="9" spans="1:2" ht="31.5">
      <c r="A9" s="80" t="s">
        <v>274</v>
      </c>
      <c r="B9" s="80" t="s">
        <v>856</v>
      </c>
    </row>
    <row r="10" spans="1:2" ht="52.5">
      <c r="A10" s="80" t="s">
        <v>863</v>
      </c>
      <c r="B10" s="80" t="s">
        <v>864</v>
      </c>
    </row>
    <row r="11" spans="1:2">
      <c r="A11" s="363" t="s">
        <v>272</v>
      </c>
      <c r="B11" s="363" t="s">
        <v>1443</v>
      </c>
    </row>
    <row r="12" spans="1:2">
      <c r="A12" s="363"/>
      <c r="B12" s="363"/>
    </row>
    <row r="13" spans="1:2" ht="31.5">
      <c r="A13" s="80" t="s">
        <v>273</v>
      </c>
      <c r="B13" s="80" t="s">
        <v>1444</v>
      </c>
    </row>
    <row r="14" spans="1:2" ht="21">
      <c r="A14" s="80" t="s">
        <v>572</v>
      </c>
      <c r="B14" s="80" t="s">
        <v>857</v>
      </c>
    </row>
    <row r="15" spans="1:2" ht="31.5">
      <c r="A15" s="80" t="s">
        <v>318</v>
      </c>
      <c r="B15" s="80" t="s">
        <v>1445</v>
      </c>
    </row>
    <row r="16" spans="1:2" ht="31.5">
      <c r="A16" s="80" t="s">
        <v>319</v>
      </c>
      <c r="B16" s="80" t="s">
        <v>320</v>
      </c>
    </row>
    <row r="17" spans="1:2" ht="42">
      <c r="A17" s="80" t="s">
        <v>321</v>
      </c>
      <c r="B17" s="80" t="s">
        <v>322</v>
      </c>
    </row>
    <row r="18" spans="1:2" ht="24" customHeight="1">
      <c r="A18" s="80" t="s">
        <v>858</v>
      </c>
      <c r="B18" s="80" t="s">
        <v>573</v>
      </c>
    </row>
  </sheetData>
  <customSheetViews>
    <customSheetView guid="{BD3BB644-FD58-43C6-8156-1BD0BBDEEE88}">
      <selection activeCell="A8" sqref="A8"/>
      <pageMargins left="0.7" right="0.7" top="0.75" bottom="0.75" header="0.3" footer="0.3"/>
      <pageSetup paperSize="9" orientation="portrait" r:id="rId1"/>
      <headerFooter>
        <oddHeader>&amp;CC. Introduktion</oddHeader>
        <oddFooter>Side &amp;P af &amp;N</oddFooter>
      </headerFooter>
    </customSheetView>
    <customSheetView guid="{A1D9BC16-97D5-4B07-B3B4-7722A1CAE2B0}">
      <selection activeCell="B6" sqref="B6"/>
      <pageMargins left="0.7" right="0.7" top="0.75" bottom="0.75" header="0.3" footer="0.3"/>
      <pageSetup paperSize="9" orientation="portrait" r:id="rId2"/>
      <headerFooter>
        <oddHeader>&amp;CC. Introduktion</oddHeader>
        <oddFooter>Side &amp;P af &amp;N</oddFooter>
      </headerFooter>
    </customSheetView>
    <customSheetView guid="{507F482F-13C0-4805-AED4-AEDBC347912B}" showPageBreaks="1">
      <selection activeCell="A8" sqref="A8"/>
      <pageMargins left="0.7" right="0.7" top="0.75" bottom="0.75" header="0.3" footer="0.3"/>
      <pageSetup paperSize="9" orientation="portrait" r:id="rId3"/>
      <headerFooter>
        <oddHeader>&amp;CC. Introduktion</oddHeader>
        <oddFooter>Side &amp;P af &amp;N</oddFooter>
      </headerFooter>
    </customSheetView>
  </customSheetViews>
  <mergeCells count="2">
    <mergeCell ref="A11:A12"/>
    <mergeCell ref="B11:B12"/>
  </mergeCells>
  <pageMargins left="0.7" right="0.7" top="0.75" bottom="0.75" header="0.3" footer="0.3"/>
  <pageSetup paperSize="9" orientation="portrait" r:id="rId4"/>
  <headerFooter>
    <oddHeader>&amp;CC. Introduktion</oddHeader>
    <oddFooter>Side &amp;P af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E170"/>
  <sheetViews>
    <sheetView zoomScaleNormal="100" zoomScaleSheetLayoutView="100" workbookViewId="0">
      <selection activeCell="B6" sqref="B6"/>
    </sheetView>
  </sheetViews>
  <sheetFormatPr defaultColWidth="9.28515625" defaultRowHeight="10.5"/>
  <cols>
    <col min="1" max="1" width="13.28515625" style="6" customWidth="1"/>
    <col min="2" max="2" width="17.28515625" style="6" customWidth="1"/>
    <col min="3" max="3" width="20.28515625" style="6" customWidth="1"/>
    <col min="4" max="4" width="16.7109375" style="6" customWidth="1"/>
    <col min="5" max="5" width="19.28515625" style="6" customWidth="1"/>
    <col min="6" max="16384" width="9.28515625" style="6"/>
  </cols>
  <sheetData>
    <row r="1" spans="1:4" ht="11.25" thickBot="1">
      <c r="A1" s="121" t="s">
        <v>90</v>
      </c>
      <c r="B1" s="122" t="s">
        <v>91</v>
      </c>
      <c r="C1" s="123" t="s">
        <v>92</v>
      </c>
      <c r="D1" s="122" t="s">
        <v>91</v>
      </c>
    </row>
    <row r="2" spans="1:4">
      <c r="A2" s="13"/>
    </row>
    <row r="3" spans="1:4" ht="11.25" thickBot="1">
      <c r="A3" s="13" t="s">
        <v>93</v>
      </c>
    </row>
    <row r="4" spans="1:4" ht="11.25" thickBot="1">
      <c r="A4" s="11"/>
      <c r="B4" s="12" t="s">
        <v>94</v>
      </c>
      <c r="C4" s="12" t="s">
        <v>95</v>
      </c>
      <c r="D4" s="12" t="s">
        <v>96</v>
      </c>
    </row>
    <row r="5" spans="1:4" ht="11.25" thickBot="1">
      <c r="A5" s="124">
        <v>0</v>
      </c>
      <c r="B5" s="125" t="s">
        <v>97</v>
      </c>
      <c r="C5" s="125" t="s">
        <v>98</v>
      </c>
      <c r="D5" s="125" t="s">
        <v>99</v>
      </c>
    </row>
    <row r="6" spans="1:4" ht="11.25" thickBot="1">
      <c r="A6" s="126">
        <v>1</v>
      </c>
      <c r="B6" s="165" t="s">
        <v>91</v>
      </c>
      <c r="C6" s="128" t="s">
        <v>91</v>
      </c>
      <c r="D6" s="128" t="s">
        <v>91</v>
      </c>
    </row>
    <row r="7" spans="1:4" ht="11.25" thickBot="1">
      <c r="A7" s="126">
        <v>2</v>
      </c>
      <c r="B7" s="127" t="s">
        <v>91</v>
      </c>
      <c r="C7" s="128" t="s">
        <v>91</v>
      </c>
      <c r="D7" s="128" t="s">
        <v>91</v>
      </c>
    </row>
    <row r="8" spans="1:4" ht="11.25" thickBot="1">
      <c r="A8" s="126">
        <v>3</v>
      </c>
      <c r="B8" s="127" t="s">
        <v>91</v>
      </c>
      <c r="C8" s="128" t="s">
        <v>91</v>
      </c>
      <c r="D8" s="128" t="s">
        <v>91</v>
      </c>
    </row>
    <row r="9" spans="1:4" ht="11.25" thickBot="1">
      <c r="A9" s="126">
        <v>4</v>
      </c>
      <c r="B9" s="127" t="s">
        <v>91</v>
      </c>
      <c r="C9" s="128" t="s">
        <v>91</v>
      </c>
      <c r="D9" s="128" t="s">
        <v>91</v>
      </c>
    </row>
    <row r="10" spans="1:4" ht="11.25" thickBot="1">
      <c r="A10" s="126">
        <v>5</v>
      </c>
      <c r="B10" s="128" t="s">
        <v>91</v>
      </c>
      <c r="C10" s="128" t="s">
        <v>91</v>
      </c>
      <c r="D10" s="128" t="s">
        <v>91</v>
      </c>
    </row>
    <row r="11" spans="1:4" ht="11.25" thickBot="1">
      <c r="A11" s="126">
        <v>6</v>
      </c>
      <c r="B11" s="128" t="s">
        <v>91</v>
      </c>
      <c r="C11" s="128" t="s">
        <v>91</v>
      </c>
      <c r="D11" s="128" t="s">
        <v>91</v>
      </c>
    </row>
    <row r="12" spans="1:4" ht="11.25" thickBot="1">
      <c r="A12" s="126">
        <v>7</v>
      </c>
      <c r="B12" s="128" t="s">
        <v>91</v>
      </c>
      <c r="C12" s="128" t="s">
        <v>91</v>
      </c>
      <c r="D12" s="128" t="s">
        <v>91</v>
      </c>
    </row>
    <row r="13" spans="1:4" ht="11.25" thickBot="1">
      <c r="A13" s="126">
        <v>8</v>
      </c>
      <c r="B13" s="128" t="s">
        <v>91</v>
      </c>
      <c r="C13" s="128" t="s">
        <v>91</v>
      </c>
      <c r="D13" s="128" t="s">
        <v>91</v>
      </c>
    </row>
    <row r="14" spans="1:4" ht="11.25" thickBot="1">
      <c r="A14" s="126">
        <v>9</v>
      </c>
      <c r="B14" s="128" t="s">
        <v>91</v>
      </c>
      <c r="C14" s="128" t="s">
        <v>91</v>
      </c>
      <c r="D14" s="128" t="s">
        <v>91</v>
      </c>
    </row>
    <row r="15" spans="1:4" ht="11.25" thickBot="1">
      <c r="A15" s="126">
        <v>10</v>
      </c>
      <c r="B15" s="128" t="s">
        <v>91</v>
      </c>
      <c r="C15" s="128" t="s">
        <v>91</v>
      </c>
      <c r="D15" s="128" t="s">
        <v>91</v>
      </c>
    </row>
    <row r="16" spans="1:4" ht="11.25" thickBot="1">
      <c r="A16" s="126">
        <v>11</v>
      </c>
      <c r="B16" s="128" t="s">
        <v>91</v>
      </c>
      <c r="C16" s="128" t="s">
        <v>91</v>
      </c>
      <c r="D16" s="128" t="s">
        <v>91</v>
      </c>
    </row>
    <row r="17" spans="1:4" ht="11.25" thickBot="1">
      <c r="A17" s="126">
        <v>12</v>
      </c>
      <c r="B17" s="128" t="s">
        <v>91</v>
      </c>
      <c r="C17" s="128" t="s">
        <v>91</v>
      </c>
      <c r="D17" s="128" t="s">
        <v>91</v>
      </c>
    </row>
    <row r="18" spans="1:4" ht="11.25" thickBot="1">
      <c r="A18" s="126">
        <v>13</v>
      </c>
      <c r="B18" s="128" t="s">
        <v>91</v>
      </c>
      <c r="C18" s="128" t="s">
        <v>91</v>
      </c>
      <c r="D18" s="128" t="s">
        <v>91</v>
      </c>
    </row>
    <row r="19" spans="1:4" ht="11.25" thickBot="1">
      <c r="A19" s="126">
        <v>14</v>
      </c>
      <c r="B19" s="128" t="s">
        <v>91</v>
      </c>
      <c r="C19" s="128" t="s">
        <v>91</v>
      </c>
      <c r="D19" s="128" t="s">
        <v>91</v>
      </c>
    </row>
    <row r="20" spans="1:4" ht="11.25" thickBot="1">
      <c r="A20" s="126">
        <v>15</v>
      </c>
      <c r="B20" s="128" t="s">
        <v>91</v>
      </c>
      <c r="C20" s="128" t="s">
        <v>91</v>
      </c>
      <c r="D20" s="128" t="s">
        <v>91</v>
      </c>
    </row>
    <row r="22" spans="1:4" ht="11.25" thickBot="1">
      <c r="A22" s="13" t="s">
        <v>100</v>
      </c>
    </row>
    <row r="23" spans="1:4" ht="11.25" thickBot="1">
      <c r="A23" s="11"/>
      <c r="B23" s="12" t="s">
        <v>94</v>
      </c>
      <c r="C23" s="12" t="s">
        <v>95</v>
      </c>
      <c r="D23" s="12" t="s">
        <v>96</v>
      </c>
    </row>
    <row r="24" spans="1:4" ht="11.25" thickBot="1">
      <c r="A24" s="129">
        <v>0</v>
      </c>
      <c r="B24" s="130" t="s">
        <v>101</v>
      </c>
      <c r="C24" s="130" t="s">
        <v>102</v>
      </c>
      <c r="D24" s="130" t="s">
        <v>103</v>
      </c>
    </row>
    <row r="25" spans="1:4" ht="11.25" thickBot="1">
      <c r="A25" s="126">
        <v>1</v>
      </c>
      <c r="B25" s="127" t="s">
        <v>91</v>
      </c>
      <c r="C25" s="128" t="s">
        <v>91</v>
      </c>
      <c r="D25" s="128" t="s">
        <v>91</v>
      </c>
    </row>
    <row r="26" spans="1:4" ht="11.25" thickBot="1">
      <c r="A26" s="126">
        <v>2</v>
      </c>
      <c r="B26" s="127" t="s">
        <v>91</v>
      </c>
      <c r="C26" s="128" t="s">
        <v>91</v>
      </c>
      <c r="D26" s="128" t="s">
        <v>91</v>
      </c>
    </row>
    <row r="27" spans="1:4" ht="11.25" thickBot="1">
      <c r="A27" s="126">
        <v>3</v>
      </c>
      <c r="B27" s="127" t="s">
        <v>91</v>
      </c>
      <c r="C27" s="128" t="s">
        <v>91</v>
      </c>
      <c r="D27" s="128" t="s">
        <v>91</v>
      </c>
    </row>
    <row r="28" spans="1:4" ht="11.25" thickBot="1">
      <c r="A28" s="126">
        <v>4</v>
      </c>
      <c r="B28" s="127" t="s">
        <v>91</v>
      </c>
      <c r="C28" s="128" t="s">
        <v>91</v>
      </c>
      <c r="D28" s="128" t="s">
        <v>91</v>
      </c>
    </row>
    <row r="29" spans="1:4" ht="11.25" thickBot="1">
      <c r="A29" s="126">
        <v>5</v>
      </c>
      <c r="B29" s="128" t="s">
        <v>91</v>
      </c>
      <c r="C29" s="128" t="s">
        <v>91</v>
      </c>
      <c r="D29" s="128" t="s">
        <v>91</v>
      </c>
    </row>
    <row r="30" spans="1:4" ht="11.25" thickBot="1">
      <c r="A30" s="126">
        <v>6</v>
      </c>
      <c r="B30" s="128" t="s">
        <v>91</v>
      </c>
      <c r="C30" s="128" t="s">
        <v>91</v>
      </c>
      <c r="D30" s="128" t="s">
        <v>91</v>
      </c>
    </row>
    <row r="31" spans="1:4" ht="11.25" thickBot="1">
      <c r="A31" s="126">
        <v>7</v>
      </c>
      <c r="B31" s="128" t="s">
        <v>91</v>
      </c>
      <c r="C31" s="128" t="s">
        <v>91</v>
      </c>
      <c r="D31" s="128" t="s">
        <v>91</v>
      </c>
    </row>
    <row r="32" spans="1:4" ht="11.25" thickBot="1">
      <c r="A32" s="126">
        <v>8</v>
      </c>
      <c r="B32" s="128" t="s">
        <v>91</v>
      </c>
      <c r="C32" s="128" t="s">
        <v>91</v>
      </c>
      <c r="D32" s="128" t="s">
        <v>91</v>
      </c>
    </row>
    <row r="33" spans="1:4" ht="11.25" thickBot="1">
      <c r="A33" s="126">
        <v>9</v>
      </c>
      <c r="B33" s="128" t="s">
        <v>91</v>
      </c>
      <c r="C33" s="128" t="s">
        <v>91</v>
      </c>
      <c r="D33" s="128" t="s">
        <v>91</v>
      </c>
    </row>
    <row r="34" spans="1:4" ht="11.25" thickBot="1">
      <c r="A34" s="126">
        <v>10</v>
      </c>
      <c r="B34" s="128" t="s">
        <v>91</v>
      </c>
      <c r="C34" s="128" t="s">
        <v>91</v>
      </c>
      <c r="D34" s="128" t="s">
        <v>91</v>
      </c>
    </row>
    <row r="35" spans="1:4" ht="11.25" thickBot="1">
      <c r="A35" s="126">
        <v>11</v>
      </c>
      <c r="B35" s="128" t="s">
        <v>91</v>
      </c>
      <c r="C35" s="128" t="s">
        <v>91</v>
      </c>
      <c r="D35" s="128" t="s">
        <v>91</v>
      </c>
    </row>
    <row r="36" spans="1:4" ht="11.25" thickBot="1">
      <c r="A36" s="126">
        <v>12</v>
      </c>
      <c r="B36" s="128" t="s">
        <v>91</v>
      </c>
      <c r="C36" s="128" t="s">
        <v>91</v>
      </c>
      <c r="D36" s="128" t="s">
        <v>91</v>
      </c>
    </row>
    <row r="37" spans="1:4" ht="11.25" thickBot="1">
      <c r="A37" s="126">
        <v>13</v>
      </c>
      <c r="B37" s="128" t="s">
        <v>91</v>
      </c>
      <c r="C37" s="128" t="s">
        <v>91</v>
      </c>
      <c r="D37" s="128" t="s">
        <v>91</v>
      </c>
    </row>
    <row r="38" spans="1:4" ht="11.25" thickBot="1">
      <c r="A38" s="126">
        <v>14</v>
      </c>
      <c r="B38" s="128" t="s">
        <v>91</v>
      </c>
      <c r="C38" s="128" t="s">
        <v>91</v>
      </c>
      <c r="D38" s="128" t="s">
        <v>91</v>
      </c>
    </row>
    <row r="39" spans="1:4" ht="11.25" thickBot="1">
      <c r="A39" s="126">
        <v>15</v>
      </c>
      <c r="B39" s="128" t="s">
        <v>91</v>
      </c>
      <c r="C39" s="128" t="s">
        <v>91</v>
      </c>
      <c r="D39" s="128" t="s">
        <v>91</v>
      </c>
    </row>
    <row r="40" spans="1:4" ht="11.25" thickBot="1">
      <c r="A40" s="126">
        <v>16</v>
      </c>
      <c r="B40" s="128" t="s">
        <v>91</v>
      </c>
      <c r="C40" s="128" t="s">
        <v>91</v>
      </c>
      <c r="D40" s="128" t="s">
        <v>91</v>
      </c>
    </row>
    <row r="41" spans="1:4" ht="11.25" thickBot="1">
      <c r="A41" s="126">
        <v>17</v>
      </c>
      <c r="B41" s="128" t="s">
        <v>91</v>
      </c>
      <c r="C41" s="128" t="s">
        <v>91</v>
      </c>
      <c r="D41" s="128" t="s">
        <v>91</v>
      </c>
    </row>
    <row r="42" spans="1:4" ht="11.25" thickBot="1">
      <c r="A42" s="126">
        <v>18</v>
      </c>
      <c r="B42" s="128" t="s">
        <v>91</v>
      </c>
      <c r="C42" s="128" t="s">
        <v>91</v>
      </c>
      <c r="D42" s="128" t="s">
        <v>91</v>
      </c>
    </row>
    <row r="43" spans="1:4" ht="11.25" thickBot="1">
      <c r="A43" s="126">
        <v>19</v>
      </c>
      <c r="B43" s="128" t="s">
        <v>91</v>
      </c>
      <c r="C43" s="128" t="s">
        <v>91</v>
      </c>
      <c r="D43" s="128" t="s">
        <v>91</v>
      </c>
    </row>
    <row r="44" spans="1:4" ht="11.25" thickBot="1">
      <c r="A44" s="126">
        <v>20</v>
      </c>
      <c r="B44" s="128" t="s">
        <v>91</v>
      </c>
      <c r="C44" s="128" t="s">
        <v>91</v>
      </c>
      <c r="D44" s="128" t="s">
        <v>91</v>
      </c>
    </row>
    <row r="45" spans="1:4">
      <c r="A45" s="13"/>
    </row>
    <row r="47" spans="1:4">
      <c r="A47" s="13" t="s">
        <v>104</v>
      </c>
    </row>
    <row r="48" spans="1:4" ht="11.25" thickBot="1"/>
    <row r="49" spans="1:5" ht="11.25" thickBot="1">
      <c r="A49" s="11"/>
      <c r="B49" s="12" t="s">
        <v>105</v>
      </c>
      <c r="C49" s="12" t="s">
        <v>106</v>
      </c>
      <c r="D49" s="12" t="s">
        <v>107</v>
      </c>
      <c r="E49" s="12" t="s">
        <v>108</v>
      </c>
    </row>
    <row r="50" spans="1:5" ht="53.25" thickBot="1">
      <c r="A50" s="131">
        <v>0</v>
      </c>
      <c r="B50" s="132">
        <v>39726</v>
      </c>
      <c r="C50" s="133" t="s">
        <v>109</v>
      </c>
      <c r="D50" s="133" t="s">
        <v>110</v>
      </c>
      <c r="E50" s="133" t="s">
        <v>111</v>
      </c>
    </row>
    <row r="51" spans="1:5" ht="11.25" thickBot="1">
      <c r="A51" s="126">
        <v>1</v>
      </c>
      <c r="B51" s="127" t="s">
        <v>91</v>
      </c>
      <c r="C51" s="128" t="s">
        <v>91</v>
      </c>
      <c r="D51" s="128" t="s">
        <v>91</v>
      </c>
      <c r="E51" s="128" t="s">
        <v>91</v>
      </c>
    </row>
    <row r="52" spans="1:5" ht="11.25" thickBot="1">
      <c r="A52" s="126">
        <v>2</v>
      </c>
      <c r="B52" s="127" t="s">
        <v>91</v>
      </c>
      <c r="C52" s="128" t="s">
        <v>91</v>
      </c>
      <c r="D52" s="128" t="s">
        <v>91</v>
      </c>
      <c r="E52" s="128" t="s">
        <v>91</v>
      </c>
    </row>
    <row r="53" spans="1:5" ht="11.25" thickBot="1">
      <c r="A53" s="126">
        <v>3</v>
      </c>
      <c r="B53" s="127" t="s">
        <v>91</v>
      </c>
      <c r="C53" s="128" t="s">
        <v>91</v>
      </c>
      <c r="D53" s="128" t="s">
        <v>91</v>
      </c>
      <c r="E53" s="128" t="s">
        <v>91</v>
      </c>
    </row>
    <row r="54" spans="1:5" ht="11.25" thickBot="1">
      <c r="A54" s="126">
        <v>4</v>
      </c>
      <c r="B54" s="127" t="s">
        <v>91</v>
      </c>
      <c r="C54" s="128" t="s">
        <v>91</v>
      </c>
      <c r="D54" s="128" t="s">
        <v>91</v>
      </c>
      <c r="E54" s="128" t="s">
        <v>91</v>
      </c>
    </row>
    <row r="55" spans="1:5" ht="11.25" thickBot="1">
      <c r="A55" s="126">
        <v>5</v>
      </c>
      <c r="B55" s="128" t="s">
        <v>91</v>
      </c>
      <c r="C55" s="128" t="s">
        <v>91</v>
      </c>
      <c r="D55" s="128" t="s">
        <v>91</v>
      </c>
      <c r="E55" s="128" t="s">
        <v>91</v>
      </c>
    </row>
    <row r="56" spans="1:5" ht="11.25" thickBot="1">
      <c r="A56" s="126">
        <v>6</v>
      </c>
      <c r="B56" s="128" t="s">
        <v>91</v>
      </c>
      <c r="C56" s="128" t="s">
        <v>91</v>
      </c>
      <c r="D56" s="128" t="s">
        <v>91</v>
      </c>
      <c r="E56" s="128" t="s">
        <v>91</v>
      </c>
    </row>
    <row r="57" spans="1:5" ht="11.25" thickBot="1">
      <c r="A57" s="126">
        <v>7</v>
      </c>
      <c r="B57" s="128" t="s">
        <v>91</v>
      </c>
      <c r="C57" s="128" t="s">
        <v>91</v>
      </c>
      <c r="D57" s="128" t="s">
        <v>91</v>
      </c>
      <c r="E57" s="128" t="s">
        <v>91</v>
      </c>
    </row>
    <row r="58" spans="1:5" ht="11.25" thickBot="1">
      <c r="A58" s="126">
        <v>8</v>
      </c>
      <c r="B58" s="128" t="s">
        <v>91</v>
      </c>
      <c r="C58" s="128" t="s">
        <v>91</v>
      </c>
      <c r="D58" s="128" t="s">
        <v>91</v>
      </c>
      <c r="E58" s="128" t="s">
        <v>91</v>
      </c>
    </row>
    <row r="59" spans="1:5" ht="11.25" thickBot="1">
      <c r="A59" s="126">
        <v>9</v>
      </c>
      <c r="B59" s="128" t="s">
        <v>91</v>
      </c>
      <c r="C59" s="128" t="s">
        <v>91</v>
      </c>
      <c r="D59" s="128" t="s">
        <v>91</v>
      </c>
      <c r="E59" s="128" t="s">
        <v>91</v>
      </c>
    </row>
    <row r="60" spans="1:5" ht="11.25" thickBot="1">
      <c r="A60" s="126">
        <v>10</v>
      </c>
      <c r="B60" s="128" t="s">
        <v>91</v>
      </c>
      <c r="C60" s="128" t="s">
        <v>91</v>
      </c>
      <c r="D60" s="128" t="s">
        <v>91</v>
      </c>
      <c r="E60" s="128" t="s">
        <v>91</v>
      </c>
    </row>
    <row r="61" spans="1:5" ht="11.25" thickBot="1">
      <c r="A61" s="126">
        <v>11</v>
      </c>
      <c r="B61" s="128" t="s">
        <v>91</v>
      </c>
      <c r="C61" s="128" t="s">
        <v>91</v>
      </c>
      <c r="D61" s="128" t="s">
        <v>91</v>
      </c>
      <c r="E61" s="128" t="s">
        <v>91</v>
      </c>
    </row>
    <row r="62" spans="1:5" ht="11.25" thickBot="1">
      <c r="A62" s="126">
        <v>12</v>
      </c>
      <c r="B62" s="128" t="s">
        <v>91</v>
      </c>
      <c r="C62" s="128" t="s">
        <v>91</v>
      </c>
      <c r="D62" s="128" t="s">
        <v>91</v>
      </c>
      <c r="E62" s="128" t="s">
        <v>91</v>
      </c>
    </row>
    <row r="63" spans="1:5" ht="11.25" thickBot="1">
      <c r="A63" s="126">
        <v>13</v>
      </c>
      <c r="B63" s="128" t="s">
        <v>91</v>
      </c>
      <c r="C63" s="128" t="s">
        <v>91</v>
      </c>
      <c r="D63" s="128" t="s">
        <v>91</v>
      </c>
      <c r="E63" s="128" t="s">
        <v>91</v>
      </c>
    </row>
    <row r="64" spans="1:5" ht="11.25" thickBot="1">
      <c r="A64" s="126">
        <v>14</v>
      </c>
      <c r="B64" s="128" t="s">
        <v>91</v>
      </c>
      <c r="C64" s="128" t="s">
        <v>91</v>
      </c>
      <c r="D64" s="128" t="s">
        <v>91</v>
      </c>
      <c r="E64" s="128" t="s">
        <v>91</v>
      </c>
    </row>
    <row r="65" spans="1:5" ht="11.25" thickBot="1">
      <c r="A65" s="126">
        <v>15</v>
      </c>
      <c r="B65" s="128" t="s">
        <v>91</v>
      </c>
      <c r="C65" s="128" t="s">
        <v>91</v>
      </c>
      <c r="D65" s="128" t="s">
        <v>91</v>
      </c>
      <c r="E65" s="128" t="s">
        <v>91</v>
      </c>
    </row>
    <row r="66" spans="1:5">
      <c r="A66" s="13"/>
    </row>
    <row r="67" spans="1:5">
      <c r="A67" s="13" t="s">
        <v>112</v>
      </c>
    </row>
    <row r="68" spans="1:5" ht="11.25" thickBot="1">
      <c r="A68" s="13"/>
    </row>
    <row r="69" spans="1:5" ht="11.25" thickBot="1">
      <c r="A69" s="121"/>
      <c r="B69" s="123"/>
    </row>
    <row r="70" spans="1:5">
      <c r="A70" s="364"/>
      <c r="B70" s="134"/>
    </row>
    <row r="71" spans="1:5">
      <c r="A71" s="365"/>
      <c r="B71" s="134" t="s">
        <v>91</v>
      </c>
    </row>
    <row r="72" spans="1:5" ht="11.25" thickBot="1">
      <c r="A72" s="366"/>
      <c r="B72" s="127"/>
    </row>
    <row r="73" spans="1:5">
      <c r="A73" s="13"/>
    </row>
    <row r="74" spans="1:5">
      <c r="A74" s="13" t="s">
        <v>113</v>
      </c>
    </row>
    <row r="76" spans="1:5" ht="11.25" thickBot="1">
      <c r="A76" s="13" t="s">
        <v>114</v>
      </c>
    </row>
    <row r="77" spans="1:5" ht="21.75" thickBot="1">
      <c r="A77" s="135">
        <v>1</v>
      </c>
      <c r="B77" s="122" t="s">
        <v>115</v>
      </c>
      <c r="C77" s="122" t="s">
        <v>116</v>
      </c>
    </row>
    <row r="78" spans="1:5" ht="21.75" thickBot="1">
      <c r="A78" s="136">
        <v>2</v>
      </c>
      <c r="B78" s="128" t="s">
        <v>117</v>
      </c>
      <c r="C78" s="128" t="s">
        <v>118</v>
      </c>
    </row>
    <row r="79" spans="1:5" ht="21.75" thickBot="1">
      <c r="A79" s="136">
        <v>3</v>
      </c>
      <c r="B79" s="128" t="s">
        <v>119</v>
      </c>
      <c r="C79" s="128" t="s">
        <v>120</v>
      </c>
    </row>
    <row r="80" spans="1:5" ht="42.75" thickBot="1">
      <c r="A80" s="136">
        <v>4</v>
      </c>
      <c r="B80" s="128" t="s">
        <v>121</v>
      </c>
      <c r="C80" s="128" t="s">
        <v>122</v>
      </c>
    </row>
    <row r="81" spans="1:4" ht="11.25" thickBot="1"/>
    <row r="82" spans="1:4" ht="21.75" thickBot="1">
      <c r="A82" s="11"/>
      <c r="B82" s="12" t="s">
        <v>123</v>
      </c>
      <c r="C82" s="12" t="s">
        <v>124</v>
      </c>
      <c r="D82" s="12" t="s">
        <v>125</v>
      </c>
    </row>
    <row r="83" spans="1:4" ht="32.25" thickBot="1">
      <c r="A83" s="131">
        <v>0</v>
      </c>
      <c r="B83" s="133" t="s">
        <v>126</v>
      </c>
      <c r="C83" s="133" t="s">
        <v>127</v>
      </c>
      <c r="D83" s="133">
        <v>1</v>
      </c>
    </row>
    <row r="84" spans="1:4" ht="11.25" thickBot="1">
      <c r="A84" s="126">
        <v>1</v>
      </c>
      <c r="B84" s="127" t="s">
        <v>91</v>
      </c>
      <c r="C84" s="128" t="s">
        <v>91</v>
      </c>
      <c r="D84" s="128" t="s">
        <v>91</v>
      </c>
    </row>
    <row r="85" spans="1:4" ht="11.25" thickBot="1">
      <c r="A85" s="126">
        <v>2</v>
      </c>
      <c r="B85" s="127" t="s">
        <v>91</v>
      </c>
      <c r="C85" s="128" t="s">
        <v>91</v>
      </c>
      <c r="D85" s="128" t="s">
        <v>91</v>
      </c>
    </row>
    <row r="86" spans="1:4" ht="11.25" thickBot="1">
      <c r="A86" s="126">
        <v>3</v>
      </c>
      <c r="B86" s="127" t="s">
        <v>91</v>
      </c>
      <c r="C86" s="128" t="s">
        <v>91</v>
      </c>
      <c r="D86" s="128" t="s">
        <v>91</v>
      </c>
    </row>
    <row r="87" spans="1:4" ht="11.25" thickBot="1">
      <c r="A87" s="126">
        <v>4</v>
      </c>
      <c r="B87" s="127" t="s">
        <v>91</v>
      </c>
      <c r="C87" s="128" t="s">
        <v>91</v>
      </c>
      <c r="D87" s="128" t="s">
        <v>91</v>
      </c>
    </row>
    <row r="88" spans="1:4" ht="11.25" thickBot="1">
      <c r="A88" s="126">
        <v>5</v>
      </c>
      <c r="B88" s="128" t="s">
        <v>91</v>
      </c>
      <c r="C88" s="128" t="s">
        <v>91</v>
      </c>
      <c r="D88" s="128" t="s">
        <v>91</v>
      </c>
    </row>
    <row r="89" spans="1:4" ht="11.25" thickBot="1">
      <c r="A89" s="126">
        <v>6</v>
      </c>
      <c r="B89" s="128" t="s">
        <v>91</v>
      </c>
      <c r="C89" s="128" t="s">
        <v>91</v>
      </c>
      <c r="D89" s="128" t="s">
        <v>91</v>
      </c>
    </row>
    <row r="90" spans="1:4" ht="11.25" thickBot="1">
      <c r="A90" s="126">
        <v>7</v>
      </c>
      <c r="B90" s="128" t="s">
        <v>91</v>
      </c>
      <c r="C90" s="128" t="s">
        <v>91</v>
      </c>
      <c r="D90" s="128" t="s">
        <v>91</v>
      </c>
    </row>
    <row r="91" spans="1:4" ht="11.25" thickBot="1">
      <c r="A91" s="126">
        <v>8</v>
      </c>
      <c r="B91" s="128" t="s">
        <v>91</v>
      </c>
      <c r="C91" s="128" t="s">
        <v>91</v>
      </c>
      <c r="D91" s="128" t="s">
        <v>91</v>
      </c>
    </row>
    <row r="92" spans="1:4" ht="11.25" thickBot="1">
      <c r="A92" s="126">
        <v>9</v>
      </c>
      <c r="B92" s="128" t="s">
        <v>91</v>
      </c>
      <c r="C92" s="128" t="s">
        <v>91</v>
      </c>
      <c r="D92" s="128" t="s">
        <v>91</v>
      </c>
    </row>
    <row r="93" spans="1:4" ht="11.25" thickBot="1">
      <c r="A93" s="126">
        <v>10</v>
      </c>
      <c r="B93" s="128" t="s">
        <v>91</v>
      </c>
      <c r="C93" s="128" t="s">
        <v>91</v>
      </c>
      <c r="D93" s="128" t="s">
        <v>91</v>
      </c>
    </row>
    <row r="94" spans="1:4" ht="11.25" thickBot="1">
      <c r="A94" s="126">
        <v>11</v>
      </c>
      <c r="B94" s="128" t="s">
        <v>91</v>
      </c>
      <c r="C94" s="128" t="s">
        <v>91</v>
      </c>
      <c r="D94" s="128" t="s">
        <v>91</v>
      </c>
    </row>
    <row r="95" spans="1:4" ht="11.25" thickBot="1">
      <c r="A95" s="126">
        <v>12</v>
      </c>
      <c r="B95" s="128" t="s">
        <v>91</v>
      </c>
      <c r="C95" s="128" t="s">
        <v>91</v>
      </c>
      <c r="D95" s="128" t="s">
        <v>91</v>
      </c>
    </row>
    <row r="96" spans="1:4" ht="11.25" thickBot="1">
      <c r="A96" s="126">
        <v>13</v>
      </c>
      <c r="B96" s="128" t="s">
        <v>91</v>
      </c>
      <c r="C96" s="128" t="s">
        <v>91</v>
      </c>
      <c r="D96" s="128" t="s">
        <v>91</v>
      </c>
    </row>
    <row r="97" spans="1:4" ht="11.25" thickBot="1">
      <c r="A97" s="126">
        <v>14</v>
      </c>
      <c r="B97" s="128" t="s">
        <v>91</v>
      </c>
      <c r="C97" s="128" t="s">
        <v>91</v>
      </c>
      <c r="D97" s="128" t="s">
        <v>91</v>
      </c>
    </row>
    <row r="98" spans="1:4" ht="11.25" thickBot="1">
      <c r="A98" s="126">
        <v>15</v>
      </c>
      <c r="B98" s="128" t="s">
        <v>91</v>
      </c>
      <c r="C98" s="128" t="s">
        <v>91</v>
      </c>
      <c r="D98" s="128" t="s">
        <v>91</v>
      </c>
    </row>
    <row r="99" spans="1:4" ht="11.25" thickBot="1">
      <c r="A99" s="126">
        <v>16</v>
      </c>
      <c r="B99" s="128" t="s">
        <v>91</v>
      </c>
      <c r="C99" s="128" t="s">
        <v>91</v>
      </c>
      <c r="D99" s="128" t="s">
        <v>91</v>
      </c>
    </row>
    <row r="100" spans="1:4" ht="11.25" thickBot="1">
      <c r="A100" s="126">
        <v>17</v>
      </c>
      <c r="B100" s="128" t="s">
        <v>91</v>
      </c>
      <c r="C100" s="128" t="s">
        <v>91</v>
      </c>
      <c r="D100" s="128" t="s">
        <v>91</v>
      </c>
    </row>
    <row r="101" spans="1:4" ht="11.25" thickBot="1">
      <c r="A101" s="126">
        <v>18</v>
      </c>
      <c r="B101" s="128" t="s">
        <v>91</v>
      </c>
      <c r="C101" s="128" t="s">
        <v>91</v>
      </c>
      <c r="D101" s="128" t="s">
        <v>91</v>
      </c>
    </row>
    <row r="102" spans="1:4" ht="11.25" thickBot="1">
      <c r="A102" s="126">
        <v>19</v>
      </c>
      <c r="B102" s="128" t="s">
        <v>91</v>
      </c>
      <c r="C102" s="128" t="s">
        <v>91</v>
      </c>
      <c r="D102" s="128" t="s">
        <v>91</v>
      </c>
    </row>
    <row r="103" spans="1:4" ht="11.25" thickBot="1">
      <c r="A103" s="126">
        <v>20</v>
      </c>
      <c r="B103" s="128" t="s">
        <v>91</v>
      </c>
      <c r="C103" s="128" t="s">
        <v>91</v>
      </c>
      <c r="D103" s="128" t="s">
        <v>91</v>
      </c>
    </row>
    <row r="105" spans="1:4" ht="11.25" thickBot="1"/>
    <row r="106" spans="1:4" ht="21.75" thickBot="1">
      <c r="A106" s="121"/>
      <c r="B106" s="123" t="s">
        <v>128</v>
      </c>
    </row>
    <row r="107" spans="1:4" ht="11.25" thickBot="1">
      <c r="A107" s="137">
        <v>1</v>
      </c>
      <c r="B107" s="138" t="s">
        <v>91</v>
      </c>
    </row>
    <row r="108" spans="1:4" ht="11.25" thickBot="1">
      <c r="A108" s="137">
        <v>2</v>
      </c>
      <c r="B108" s="138" t="s">
        <v>91</v>
      </c>
    </row>
    <row r="109" spans="1:4">
      <c r="A109" s="137">
        <v>3</v>
      </c>
      <c r="B109" s="138" t="s">
        <v>91</v>
      </c>
    </row>
    <row r="111" spans="1:4">
      <c r="A111" s="13" t="s">
        <v>129</v>
      </c>
    </row>
    <row r="112" spans="1:4">
      <c r="A112" s="139" t="s">
        <v>130</v>
      </c>
    </row>
    <row r="113" spans="1:5">
      <c r="A113" s="46" t="s">
        <v>528</v>
      </c>
      <c r="B113" s="140" t="s">
        <v>529</v>
      </c>
      <c r="C113" s="140"/>
      <c r="D113" s="140"/>
      <c r="E113" s="140"/>
    </row>
    <row r="114" spans="1:5" ht="11.25" thickBot="1">
      <c r="A114" s="141">
        <v>1</v>
      </c>
      <c r="B114" s="142"/>
      <c r="C114" s="142"/>
      <c r="D114" s="142"/>
      <c r="E114" s="142"/>
    </row>
    <row r="115" spans="1:5" ht="11.25" thickBot="1">
      <c r="A115" s="143" t="s">
        <v>131</v>
      </c>
      <c r="B115" s="138"/>
      <c r="C115" s="138"/>
      <c r="D115" s="138"/>
      <c r="E115" s="138"/>
    </row>
    <row r="116" spans="1:5" ht="11.25" thickBot="1">
      <c r="A116" s="143" t="s">
        <v>132</v>
      </c>
      <c r="B116" s="138" t="s">
        <v>91</v>
      </c>
      <c r="C116" s="138" t="s">
        <v>91</v>
      </c>
      <c r="D116" s="138" t="s">
        <v>91</v>
      </c>
      <c r="E116" s="138" t="s">
        <v>91</v>
      </c>
    </row>
    <row r="117" spans="1:5" ht="11.25" thickBot="1">
      <c r="A117" s="143" t="s">
        <v>133</v>
      </c>
      <c r="B117" s="138" t="s">
        <v>91</v>
      </c>
      <c r="C117" s="138" t="s">
        <v>91</v>
      </c>
      <c r="D117" s="138" t="s">
        <v>91</v>
      </c>
      <c r="E117" s="138" t="s">
        <v>91</v>
      </c>
    </row>
    <row r="118" spans="1:5" ht="11.25" thickBot="1">
      <c r="A118" s="143" t="s">
        <v>134</v>
      </c>
      <c r="B118" s="138" t="s">
        <v>91</v>
      </c>
      <c r="C118" s="138" t="s">
        <v>91</v>
      </c>
      <c r="D118" s="138" t="s">
        <v>91</v>
      </c>
      <c r="E118" s="138" t="s">
        <v>91</v>
      </c>
    </row>
    <row r="119" spans="1:5" ht="11.25" thickBot="1">
      <c r="A119" s="143" t="s">
        <v>135</v>
      </c>
      <c r="B119" s="138" t="s">
        <v>91</v>
      </c>
      <c r="C119" s="138" t="s">
        <v>91</v>
      </c>
      <c r="D119" s="138" t="s">
        <v>91</v>
      </c>
      <c r="E119" s="138" t="s">
        <v>91</v>
      </c>
    </row>
    <row r="120" spans="1:5">
      <c r="A120" s="143" t="s">
        <v>136</v>
      </c>
      <c r="B120" s="138" t="s">
        <v>91</v>
      </c>
      <c r="C120" s="138" t="s">
        <v>91</v>
      </c>
      <c r="D120" s="138" t="s">
        <v>91</v>
      </c>
      <c r="E120" s="138" t="s">
        <v>91</v>
      </c>
    </row>
    <row r="121" spans="1:5" ht="11.25" thickBot="1"/>
    <row r="122" spans="1:5" ht="11.25" thickBot="1">
      <c r="A122" s="121">
        <v>2</v>
      </c>
      <c r="B122" s="123"/>
      <c r="C122" s="123"/>
      <c r="D122" s="123"/>
      <c r="E122" s="123"/>
    </row>
    <row r="123" spans="1:5" ht="11.25" thickBot="1">
      <c r="A123" s="143" t="s">
        <v>131</v>
      </c>
      <c r="B123" s="138" t="s">
        <v>91</v>
      </c>
      <c r="C123" s="138" t="s">
        <v>91</v>
      </c>
      <c r="D123" s="138" t="s">
        <v>91</v>
      </c>
      <c r="E123" s="138" t="s">
        <v>91</v>
      </c>
    </row>
    <row r="124" spans="1:5" ht="11.25" thickBot="1">
      <c r="A124" s="143" t="s">
        <v>132</v>
      </c>
      <c r="B124" s="138" t="s">
        <v>91</v>
      </c>
      <c r="C124" s="138" t="s">
        <v>91</v>
      </c>
      <c r="D124" s="138" t="s">
        <v>91</v>
      </c>
      <c r="E124" s="138" t="s">
        <v>91</v>
      </c>
    </row>
    <row r="125" spans="1:5" ht="11.25" thickBot="1">
      <c r="A125" s="143" t="s">
        <v>133</v>
      </c>
      <c r="B125" s="138" t="s">
        <v>91</v>
      </c>
      <c r="C125" s="138" t="s">
        <v>91</v>
      </c>
      <c r="D125" s="138" t="s">
        <v>91</v>
      </c>
      <c r="E125" s="138" t="s">
        <v>91</v>
      </c>
    </row>
    <row r="126" spans="1:5" ht="11.25" thickBot="1">
      <c r="A126" s="143" t="s">
        <v>134</v>
      </c>
      <c r="B126" s="138" t="s">
        <v>91</v>
      </c>
      <c r="C126" s="138" t="s">
        <v>91</v>
      </c>
      <c r="D126" s="138" t="s">
        <v>91</v>
      </c>
      <c r="E126" s="138" t="s">
        <v>91</v>
      </c>
    </row>
    <row r="127" spans="1:5" ht="11.25" thickBot="1">
      <c r="A127" s="143" t="s">
        <v>135</v>
      </c>
      <c r="B127" s="138" t="s">
        <v>91</v>
      </c>
      <c r="C127" s="138" t="s">
        <v>91</v>
      </c>
      <c r="D127" s="138" t="s">
        <v>91</v>
      </c>
      <c r="E127" s="138" t="s">
        <v>91</v>
      </c>
    </row>
    <row r="128" spans="1:5">
      <c r="A128" s="143" t="s">
        <v>136</v>
      </c>
      <c r="B128" s="138" t="s">
        <v>91</v>
      </c>
      <c r="C128" s="138" t="s">
        <v>91</v>
      </c>
      <c r="D128" s="138" t="s">
        <v>91</v>
      </c>
      <c r="E128" s="138" t="s">
        <v>91</v>
      </c>
    </row>
    <row r="129" spans="1:5" ht="11.25" thickBot="1">
      <c r="A129" s="13"/>
    </row>
    <row r="130" spans="1:5" ht="11.25" thickBot="1">
      <c r="A130" s="121">
        <v>3</v>
      </c>
      <c r="B130" s="123"/>
      <c r="C130" s="123"/>
      <c r="D130" s="123"/>
      <c r="E130" s="123"/>
    </row>
    <row r="131" spans="1:5" ht="11.25" thickBot="1">
      <c r="A131" s="143" t="s">
        <v>131</v>
      </c>
      <c r="B131" s="138" t="s">
        <v>91</v>
      </c>
      <c r="C131" s="138" t="s">
        <v>91</v>
      </c>
      <c r="D131" s="138" t="s">
        <v>91</v>
      </c>
      <c r="E131" s="138" t="s">
        <v>91</v>
      </c>
    </row>
    <row r="132" spans="1:5" ht="11.25" thickBot="1">
      <c r="A132" s="143" t="s">
        <v>132</v>
      </c>
      <c r="B132" s="138" t="s">
        <v>91</v>
      </c>
      <c r="C132" s="138" t="s">
        <v>91</v>
      </c>
      <c r="D132" s="138" t="s">
        <v>91</v>
      </c>
      <c r="E132" s="138" t="s">
        <v>91</v>
      </c>
    </row>
    <row r="133" spans="1:5" ht="11.25" thickBot="1">
      <c r="A133" s="143" t="s">
        <v>133</v>
      </c>
      <c r="B133" s="138" t="s">
        <v>91</v>
      </c>
      <c r="C133" s="138" t="s">
        <v>91</v>
      </c>
      <c r="D133" s="138" t="s">
        <v>91</v>
      </c>
      <c r="E133" s="138" t="s">
        <v>91</v>
      </c>
    </row>
    <row r="134" spans="1:5" ht="11.25" thickBot="1">
      <c r="A134" s="143" t="s">
        <v>134</v>
      </c>
      <c r="B134" s="138" t="s">
        <v>91</v>
      </c>
      <c r="C134" s="138" t="s">
        <v>91</v>
      </c>
      <c r="D134" s="138" t="s">
        <v>91</v>
      </c>
      <c r="E134" s="138" t="s">
        <v>91</v>
      </c>
    </row>
    <row r="135" spans="1:5" ht="11.25" thickBot="1">
      <c r="A135" s="143" t="s">
        <v>135</v>
      </c>
      <c r="B135" s="138" t="s">
        <v>91</v>
      </c>
      <c r="C135" s="138" t="s">
        <v>91</v>
      </c>
      <c r="D135" s="138" t="s">
        <v>91</v>
      </c>
      <c r="E135" s="138" t="s">
        <v>91</v>
      </c>
    </row>
    <row r="136" spans="1:5">
      <c r="A136" s="143" t="s">
        <v>136</v>
      </c>
      <c r="B136" s="138" t="s">
        <v>91</v>
      </c>
      <c r="C136" s="138" t="s">
        <v>91</v>
      </c>
      <c r="D136" s="138" t="s">
        <v>91</v>
      </c>
      <c r="E136" s="138" t="s">
        <v>91</v>
      </c>
    </row>
    <row r="137" spans="1:5" ht="11.25" thickBot="1">
      <c r="A137" s="13"/>
    </row>
    <row r="138" spans="1:5" ht="11.25" thickBot="1">
      <c r="A138" s="121">
        <v>4</v>
      </c>
      <c r="B138" s="123"/>
      <c r="C138" s="123"/>
      <c r="D138" s="123"/>
      <c r="E138" s="123"/>
    </row>
    <row r="139" spans="1:5" ht="11.25" thickBot="1">
      <c r="A139" s="143" t="s">
        <v>131</v>
      </c>
      <c r="B139" s="138" t="s">
        <v>91</v>
      </c>
      <c r="C139" s="138" t="s">
        <v>91</v>
      </c>
      <c r="D139" s="138" t="s">
        <v>91</v>
      </c>
      <c r="E139" s="138" t="s">
        <v>91</v>
      </c>
    </row>
    <row r="140" spans="1:5" ht="11.25" thickBot="1">
      <c r="A140" s="143" t="s">
        <v>132</v>
      </c>
      <c r="B140" s="138" t="s">
        <v>91</v>
      </c>
      <c r="C140" s="138" t="s">
        <v>91</v>
      </c>
      <c r="D140" s="138" t="s">
        <v>91</v>
      </c>
      <c r="E140" s="138" t="s">
        <v>91</v>
      </c>
    </row>
    <row r="141" spans="1:5" ht="11.25" thickBot="1">
      <c r="A141" s="143" t="s">
        <v>133</v>
      </c>
      <c r="B141" s="138" t="s">
        <v>91</v>
      </c>
      <c r="C141" s="138" t="s">
        <v>91</v>
      </c>
      <c r="D141" s="138" t="s">
        <v>91</v>
      </c>
      <c r="E141" s="138" t="s">
        <v>91</v>
      </c>
    </row>
    <row r="142" spans="1:5" ht="11.25" thickBot="1">
      <c r="A142" s="143" t="s">
        <v>134</v>
      </c>
      <c r="B142" s="138" t="s">
        <v>91</v>
      </c>
      <c r="C142" s="138" t="s">
        <v>91</v>
      </c>
      <c r="D142" s="138" t="s">
        <v>91</v>
      </c>
      <c r="E142" s="138" t="s">
        <v>91</v>
      </c>
    </row>
    <row r="143" spans="1:5" ht="11.25" thickBot="1">
      <c r="A143" s="143" t="s">
        <v>135</v>
      </c>
      <c r="B143" s="138" t="s">
        <v>91</v>
      </c>
      <c r="C143" s="138" t="s">
        <v>91</v>
      </c>
      <c r="D143" s="138" t="s">
        <v>91</v>
      </c>
      <c r="E143" s="138" t="s">
        <v>91</v>
      </c>
    </row>
    <row r="144" spans="1:5">
      <c r="A144" s="143" t="s">
        <v>136</v>
      </c>
      <c r="B144" s="138" t="s">
        <v>91</v>
      </c>
      <c r="C144" s="138" t="s">
        <v>91</v>
      </c>
      <c r="D144" s="138" t="s">
        <v>91</v>
      </c>
    </row>
    <row r="146" spans="1:4">
      <c r="A146" s="13" t="s">
        <v>137</v>
      </c>
    </row>
    <row r="147" spans="1:4" ht="11.25" thickBot="1"/>
    <row r="148" spans="1:4" ht="32.25" thickBot="1">
      <c r="A148" s="11"/>
      <c r="B148" s="12" t="s">
        <v>138</v>
      </c>
      <c r="C148" s="12" t="s">
        <v>139</v>
      </c>
      <c r="D148" s="12" t="s">
        <v>140</v>
      </c>
    </row>
    <row r="149" spans="1:4" ht="84.75" thickBot="1">
      <c r="A149" s="131">
        <v>0</v>
      </c>
      <c r="B149" s="133" t="s">
        <v>141</v>
      </c>
      <c r="C149" s="133" t="s">
        <v>142</v>
      </c>
      <c r="D149" s="133" t="s">
        <v>143</v>
      </c>
    </row>
    <row r="150" spans="1:4" ht="11.25" thickBot="1">
      <c r="A150" s="126">
        <v>1</v>
      </c>
      <c r="B150" s="127" t="s">
        <v>91</v>
      </c>
      <c r="C150" s="128" t="s">
        <v>91</v>
      </c>
      <c r="D150" s="128" t="s">
        <v>91</v>
      </c>
    </row>
    <row r="151" spans="1:4" ht="11.25" thickBot="1">
      <c r="A151" s="126">
        <v>2</v>
      </c>
      <c r="B151" s="127" t="s">
        <v>91</v>
      </c>
      <c r="C151" s="128" t="s">
        <v>91</v>
      </c>
      <c r="D151" s="128" t="s">
        <v>91</v>
      </c>
    </row>
    <row r="152" spans="1:4" ht="11.25" thickBot="1">
      <c r="A152" s="126">
        <v>3</v>
      </c>
      <c r="B152" s="127" t="s">
        <v>91</v>
      </c>
      <c r="C152" s="128" t="s">
        <v>91</v>
      </c>
      <c r="D152" s="128" t="s">
        <v>91</v>
      </c>
    </row>
    <row r="153" spans="1:4" ht="11.25" thickBot="1">
      <c r="A153" s="126">
        <v>4</v>
      </c>
      <c r="B153" s="127" t="s">
        <v>91</v>
      </c>
      <c r="C153" s="128" t="s">
        <v>91</v>
      </c>
      <c r="D153" s="128" t="s">
        <v>91</v>
      </c>
    </row>
    <row r="154" spans="1:4" ht="11.25" thickBot="1">
      <c r="A154" s="126">
        <v>5</v>
      </c>
      <c r="B154" s="128" t="s">
        <v>91</v>
      </c>
      <c r="C154" s="128" t="s">
        <v>91</v>
      </c>
      <c r="D154" s="128" t="s">
        <v>91</v>
      </c>
    </row>
    <row r="155" spans="1:4" ht="11.25" thickBot="1">
      <c r="A155" s="126">
        <v>6</v>
      </c>
      <c r="B155" s="128" t="s">
        <v>91</v>
      </c>
      <c r="C155" s="128" t="s">
        <v>91</v>
      </c>
      <c r="D155" s="128" t="s">
        <v>91</v>
      </c>
    </row>
    <row r="156" spans="1:4" ht="11.25" thickBot="1">
      <c r="A156" s="126">
        <v>7</v>
      </c>
      <c r="B156" s="128" t="s">
        <v>91</v>
      </c>
      <c r="C156" s="128" t="s">
        <v>91</v>
      </c>
      <c r="D156" s="128" t="s">
        <v>91</v>
      </c>
    </row>
    <row r="157" spans="1:4" ht="11.25" thickBot="1">
      <c r="A157" s="126">
        <v>8</v>
      </c>
      <c r="B157" s="128" t="s">
        <v>91</v>
      </c>
      <c r="C157" s="128" t="s">
        <v>91</v>
      </c>
      <c r="D157" s="128" t="s">
        <v>91</v>
      </c>
    </row>
    <row r="158" spans="1:4" ht="11.25" thickBot="1">
      <c r="A158" s="126">
        <v>9</v>
      </c>
      <c r="B158" s="128" t="s">
        <v>91</v>
      </c>
      <c r="C158" s="128" t="s">
        <v>91</v>
      </c>
      <c r="D158" s="128" t="s">
        <v>91</v>
      </c>
    </row>
    <row r="159" spans="1:4" ht="11.25" thickBot="1">
      <c r="A159" s="126">
        <v>10</v>
      </c>
      <c r="B159" s="128" t="s">
        <v>91</v>
      </c>
      <c r="C159" s="128" t="s">
        <v>91</v>
      </c>
      <c r="D159" s="128" t="s">
        <v>91</v>
      </c>
    </row>
    <row r="160" spans="1:4" ht="11.25" thickBot="1">
      <c r="A160" s="126">
        <v>11</v>
      </c>
      <c r="B160" s="128" t="s">
        <v>91</v>
      </c>
      <c r="C160" s="128" t="s">
        <v>91</v>
      </c>
      <c r="D160" s="128" t="s">
        <v>91</v>
      </c>
    </row>
    <row r="161" spans="1:4" ht="11.25" thickBot="1">
      <c r="A161" s="126">
        <v>12</v>
      </c>
      <c r="B161" s="128" t="s">
        <v>91</v>
      </c>
      <c r="C161" s="128" t="s">
        <v>91</v>
      </c>
      <c r="D161" s="128" t="s">
        <v>91</v>
      </c>
    </row>
    <row r="162" spans="1:4" ht="11.25" thickBot="1">
      <c r="A162" s="126">
        <v>13</v>
      </c>
      <c r="B162" s="128" t="s">
        <v>91</v>
      </c>
      <c r="C162" s="128" t="s">
        <v>91</v>
      </c>
      <c r="D162" s="128" t="s">
        <v>91</v>
      </c>
    </row>
    <row r="163" spans="1:4" ht="11.25" thickBot="1">
      <c r="A163" s="126">
        <v>14</v>
      </c>
      <c r="B163" s="128" t="s">
        <v>91</v>
      </c>
      <c r="C163" s="128" t="s">
        <v>91</v>
      </c>
      <c r="D163" s="128" t="s">
        <v>91</v>
      </c>
    </row>
    <row r="164" spans="1:4" ht="11.25" thickBot="1">
      <c r="A164" s="126">
        <v>15</v>
      </c>
      <c r="B164" s="128" t="s">
        <v>91</v>
      </c>
      <c r="C164" s="128" t="s">
        <v>91</v>
      </c>
      <c r="D164" s="128" t="s">
        <v>91</v>
      </c>
    </row>
    <row r="166" spans="1:4" ht="11.25" thickBot="1"/>
    <row r="167" spans="1:4" ht="21.75" thickBot="1">
      <c r="A167" s="121"/>
      <c r="B167" s="123" t="s">
        <v>128</v>
      </c>
    </row>
    <row r="168" spans="1:4" ht="11.25" thickBot="1">
      <c r="A168" s="137">
        <v>1</v>
      </c>
      <c r="B168" s="138" t="s">
        <v>91</v>
      </c>
    </row>
    <row r="169" spans="1:4" ht="11.25" thickBot="1">
      <c r="A169" s="137">
        <v>2</v>
      </c>
      <c r="B169" s="138" t="s">
        <v>91</v>
      </c>
    </row>
    <row r="170" spans="1:4">
      <c r="A170" s="137">
        <v>3</v>
      </c>
      <c r="B170" s="138" t="s">
        <v>91</v>
      </c>
    </row>
  </sheetData>
  <customSheetViews>
    <customSheetView guid="{BD3BB644-FD58-43C6-8156-1BD0BBDEEE88}" state="hidden">
      <selection activeCell="B6" sqref="B6"/>
      <rowBreaks count="4" manualBreakCount="4">
        <brk id="46" max="16383" man="1"/>
        <brk id="66" max="16383" man="1"/>
        <brk id="110" max="16383" man="1"/>
        <brk id="145" max="16383" man="1"/>
      </rowBreaks>
      <pageMargins left="0.7" right="0.7" top="0.75" bottom="0.75" header="0.3" footer="0.3"/>
      <pageSetup paperSize="9" orientation="portrait" r:id="rId1"/>
      <headerFooter>
        <oddHeader>&amp;C1. Miljøledelse og handlingsplaner</oddHeader>
        <oddFooter>Side &amp;P af &amp;N</oddFooter>
      </headerFooter>
    </customSheetView>
    <customSheetView guid="{A1D9BC16-97D5-4B07-B3B4-7722A1CAE2B0}" state="hidden">
      <selection activeCell="B6" sqref="B6"/>
      <rowBreaks count="4" manualBreakCount="4">
        <brk id="46" max="16383" man="1"/>
        <brk id="66" max="16383" man="1"/>
        <brk id="110" max="16383" man="1"/>
        <brk id="145" max="16383" man="1"/>
      </rowBreaks>
      <pageMargins left="0.7" right="0.7" top="0.75" bottom="0.75" header="0.3" footer="0.3"/>
      <pageSetup paperSize="9" orientation="portrait" r:id="rId2"/>
      <headerFooter>
        <oddHeader>&amp;C1. Miljøledelse og handlingsplaner</oddHeader>
        <oddFooter>Side &amp;P af &amp;N</oddFooter>
      </headerFooter>
    </customSheetView>
    <customSheetView guid="{507F482F-13C0-4805-AED4-AEDBC347912B}" showPageBreaks="1" state="hidden">
      <selection activeCell="B6" sqref="B6"/>
      <rowBreaks count="4" manualBreakCount="4">
        <brk id="46" max="16383" man="1"/>
        <brk id="66" max="16383" man="1"/>
        <brk id="110" max="16383" man="1"/>
        <brk id="145" max="16383" man="1"/>
      </rowBreaks>
      <pageMargins left="0.7" right="0.7" top="0.75" bottom="0.75" header="0.3" footer="0.3"/>
      <pageSetup paperSize="9" orientation="portrait" r:id="rId3"/>
      <headerFooter>
        <oddHeader>&amp;C1. Miljøledelse og handlingsplaner</oddHeader>
        <oddFooter>Side &amp;P af &amp;N</oddFooter>
      </headerFooter>
    </customSheetView>
  </customSheetViews>
  <mergeCells count="1">
    <mergeCell ref="A70:A72"/>
  </mergeCells>
  <pageMargins left="0.7" right="0.7" top="0.75" bottom="0.75" header="0.3" footer="0.3"/>
  <pageSetup paperSize="9" orientation="portrait" r:id="rId4"/>
  <headerFooter>
    <oddHeader>&amp;C1. Miljøledelse og handlingsplaner</oddHeader>
    <oddFooter>Side &amp;P af &amp;N</oddFooter>
  </headerFooter>
  <rowBreaks count="4" manualBreakCount="4">
    <brk id="46" max="16383" man="1"/>
    <brk id="66" max="16383" man="1"/>
    <brk id="110" max="16383" man="1"/>
    <brk id="14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M85"/>
  <sheetViews>
    <sheetView topLeftCell="C38" zoomScaleNormal="100" zoomScaleSheetLayoutView="100" workbookViewId="0">
      <selection activeCell="B6" sqref="B6"/>
    </sheetView>
  </sheetViews>
  <sheetFormatPr defaultRowHeight="15"/>
  <cols>
    <col min="1" max="4" width="9.28515625" bestFit="1" customWidth="1"/>
    <col min="5" max="5" width="10.7109375" customWidth="1"/>
    <col min="6" max="7" width="9.7109375" bestFit="1" customWidth="1"/>
    <col min="8" max="8" width="12.28515625" customWidth="1"/>
    <col min="9" max="9" width="6" customWidth="1"/>
    <col min="10" max="10" width="46.7109375" customWidth="1"/>
    <col min="13" max="13" width="10.42578125" customWidth="1"/>
  </cols>
  <sheetData>
    <row r="1" spans="1:13">
      <c r="A1" s="13" t="s">
        <v>164</v>
      </c>
      <c r="B1" s="7"/>
      <c r="C1" s="8"/>
      <c r="D1" s="6" t="s">
        <v>144</v>
      </c>
      <c r="E1" s="9">
        <v>37</v>
      </c>
      <c r="F1" s="6"/>
      <c r="G1" s="6" t="s">
        <v>145</v>
      </c>
      <c r="J1" s="72" t="s">
        <v>192</v>
      </c>
      <c r="K1" s="61"/>
      <c r="L1" s="61"/>
      <c r="M1" s="61"/>
    </row>
    <row r="2" spans="1:13" ht="18">
      <c r="A2" s="45"/>
      <c r="B2" s="45" t="s">
        <v>146</v>
      </c>
      <c r="C2" s="45" t="s">
        <v>147</v>
      </c>
      <c r="D2" s="45" t="s">
        <v>148</v>
      </c>
      <c r="E2" s="45" t="s">
        <v>149</v>
      </c>
      <c r="F2" s="45" t="s">
        <v>150</v>
      </c>
      <c r="G2" s="45" t="s">
        <v>151</v>
      </c>
      <c r="H2" s="45" t="s">
        <v>152</v>
      </c>
      <c r="J2" s="62" t="s">
        <v>208</v>
      </c>
      <c r="K2" s="62" t="s">
        <v>166</v>
      </c>
      <c r="L2" s="62" t="s">
        <v>167</v>
      </c>
      <c r="M2" s="62" t="s">
        <v>168</v>
      </c>
    </row>
    <row r="3" spans="1:13">
      <c r="A3" s="14">
        <v>0</v>
      </c>
      <c r="B3" s="15">
        <v>40189</v>
      </c>
      <c r="C3" s="16">
        <v>17700</v>
      </c>
      <c r="D3" s="16">
        <v>3500</v>
      </c>
      <c r="E3" s="16">
        <v>30</v>
      </c>
      <c r="F3" s="16">
        <f>(E1*D3)/E3</f>
        <v>4316.666666666667</v>
      </c>
      <c r="G3" s="16">
        <f>D3/E3*30.5</f>
        <v>3558.3333333333335</v>
      </c>
      <c r="H3" s="17">
        <f>G3*E1</f>
        <v>131658.33333333334</v>
      </c>
      <c r="J3" s="65" t="s">
        <v>193</v>
      </c>
      <c r="K3" s="63">
        <v>7</v>
      </c>
      <c r="L3" s="64"/>
      <c r="M3" s="64"/>
    </row>
    <row r="4" spans="1:13">
      <c r="A4" s="14">
        <v>0</v>
      </c>
      <c r="B4" s="15">
        <v>40221</v>
      </c>
      <c r="C4" s="16">
        <v>22500</v>
      </c>
      <c r="D4" s="16">
        <f>C4-C3</f>
        <v>4800</v>
      </c>
      <c r="E4" s="16">
        <f>B4-B3</f>
        <v>32</v>
      </c>
      <c r="F4" s="16">
        <f>D4*E1/E4</f>
        <v>5550</v>
      </c>
      <c r="G4" s="16">
        <f>D4/E4*30.5</f>
        <v>4575</v>
      </c>
      <c r="H4" s="17">
        <f>G4*E1</f>
        <v>169275</v>
      </c>
      <c r="J4" s="65" t="s">
        <v>169</v>
      </c>
      <c r="K4" s="63">
        <v>8</v>
      </c>
      <c r="L4" s="64"/>
      <c r="M4" s="64"/>
    </row>
    <row r="5" spans="1:13">
      <c r="A5" s="18" t="s">
        <v>153</v>
      </c>
      <c r="B5" s="19"/>
      <c r="C5" s="20"/>
      <c r="D5" s="21"/>
      <c r="E5" s="22" t="s">
        <v>91</v>
      </c>
      <c r="F5" s="21"/>
      <c r="G5" s="22"/>
      <c r="H5" s="23" t="s">
        <v>91</v>
      </c>
      <c r="J5" s="65" t="s">
        <v>170</v>
      </c>
      <c r="K5" s="63">
        <v>3.75</v>
      </c>
      <c r="L5" s="64"/>
      <c r="M5" s="64"/>
    </row>
    <row r="6" spans="1:13">
      <c r="A6" s="18">
        <v>1</v>
      </c>
      <c r="B6" s="162"/>
      <c r="C6" s="20"/>
      <c r="D6" s="21">
        <f>C6-C5</f>
        <v>0</v>
      </c>
      <c r="E6" s="22">
        <f>B6-B5</f>
        <v>0</v>
      </c>
      <c r="F6" s="21" t="e">
        <f>D6*E1/E6</f>
        <v>#DIV/0!</v>
      </c>
      <c r="G6" s="21" t="e">
        <f>D6/E6*30.5</f>
        <v>#DIV/0!</v>
      </c>
      <c r="H6" s="23" t="e">
        <f>G6*E1</f>
        <v>#DIV/0!</v>
      </c>
      <c r="J6" s="65" t="s">
        <v>171</v>
      </c>
      <c r="K6" s="63">
        <v>37</v>
      </c>
      <c r="L6" s="64"/>
      <c r="M6" s="64"/>
    </row>
    <row r="7" spans="1:13">
      <c r="A7" s="18">
        <v>2</v>
      </c>
      <c r="B7" s="19"/>
      <c r="C7" s="20"/>
      <c r="D7" s="21">
        <f t="shared" ref="D7:D24" si="0">C7-C6</f>
        <v>0</v>
      </c>
      <c r="E7" s="22">
        <f t="shared" ref="E7:E24" si="1">B7-B6</f>
        <v>0</v>
      </c>
      <c r="F7" s="21" t="e">
        <f>D7*E1/E7</f>
        <v>#DIV/0!</v>
      </c>
      <c r="G7" s="21" t="e">
        <f t="shared" ref="G7:G24" si="2">D7/E7*30.5</f>
        <v>#DIV/0!</v>
      </c>
      <c r="H7" s="23" t="e">
        <f>G7*E1</f>
        <v>#DIV/0!</v>
      </c>
      <c r="J7" s="65" t="s">
        <v>172</v>
      </c>
      <c r="K7" s="63">
        <v>365</v>
      </c>
      <c r="L7" s="64"/>
      <c r="M7" s="64"/>
    </row>
    <row r="8" spans="1:13">
      <c r="A8" s="18">
        <v>3</v>
      </c>
      <c r="B8" s="19" t="s">
        <v>91</v>
      </c>
      <c r="C8" s="20" t="s">
        <v>91</v>
      </c>
      <c r="D8" s="21" t="e">
        <f t="shared" si="0"/>
        <v>#VALUE!</v>
      </c>
      <c r="E8" s="22" t="e">
        <f t="shared" si="1"/>
        <v>#VALUE!</v>
      </c>
      <c r="F8" s="21" t="e">
        <f t="shared" ref="F8" si="3">D8*E3/E8</f>
        <v>#VALUE!</v>
      </c>
      <c r="G8" s="21" t="e">
        <f t="shared" si="2"/>
        <v>#VALUE!</v>
      </c>
      <c r="H8" s="23" t="e">
        <f>G8*E1</f>
        <v>#VALUE!</v>
      </c>
      <c r="J8" s="65" t="s">
        <v>191</v>
      </c>
      <c r="K8" s="63">
        <v>100</v>
      </c>
      <c r="L8" s="64"/>
      <c r="M8" s="64"/>
    </row>
    <row r="9" spans="1:13">
      <c r="A9" s="18">
        <v>4</v>
      </c>
      <c r="B9" s="19" t="s">
        <v>91</v>
      </c>
      <c r="C9" s="20" t="s">
        <v>91</v>
      </c>
      <c r="D9" s="21" t="e">
        <f t="shared" si="0"/>
        <v>#VALUE!</v>
      </c>
      <c r="E9" s="22" t="e">
        <f t="shared" si="1"/>
        <v>#VALUE!</v>
      </c>
      <c r="F9" s="21" t="e">
        <f>D9*E3/E9</f>
        <v>#VALUE!</v>
      </c>
      <c r="G9" s="21" t="e">
        <f t="shared" si="2"/>
        <v>#VALUE!</v>
      </c>
      <c r="H9" s="23" t="e">
        <f t="shared" ref="H9" si="4">G9*E4</f>
        <v>#VALUE!</v>
      </c>
      <c r="J9" s="65" t="s">
        <v>173</v>
      </c>
      <c r="K9" s="63">
        <v>0.6</v>
      </c>
      <c r="L9" s="64"/>
      <c r="M9" s="64"/>
    </row>
    <row r="10" spans="1:13">
      <c r="A10" s="18">
        <v>5</v>
      </c>
      <c r="B10" s="19" t="s">
        <v>91</v>
      </c>
      <c r="C10" s="20" t="s">
        <v>91</v>
      </c>
      <c r="D10" s="21" t="e">
        <f t="shared" si="0"/>
        <v>#VALUE!</v>
      </c>
      <c r="E10" s="22" t="e">
        <f t="shared" si="1"/>
        <v>#VALUE!</v>
      </c>
      <c r="F10" s="21" t="e">
        <f>D10*E3/E10</f>
        <v>#VALUE!</v>
      </c>
      <c r="G10" s="21" t="e">
        <f t="shared" si="2"/>
        <v>#VALUE!</v>
      </c>
      <c r="H10" s="23" t="e">
        <f>G10*E1</f>
        <v>#VALUE!</v>
      </c>
      <c r="J10" s="65" t="s">
        <v>174</v>
      </c>
      <c r="K10" s="63">
        <v>1500</v>
      </c>
      <c r="L10" s="64"/>
      <c r="M10" s="64"/>
    </row>
    <row r="11" spans="1:13">
      <c r="A11" s="18">
        <v>6</v>
      </c>
      <c r="B11" s="19" t="s">
        <v>91</v>
      </c>
      <c r="C11" s="20" t="s">
        <v>91</v>
      </c>
      <c r="D11" s="21" t="e">
        <f t="shared" si="0"/>
        <v>#VALUE!</v>
      </c>
      <c r="E11" s="22" t="e">
        <f t="shared" si="1"/>
        <v>#VALUE!</v>
      </c>
      <c r="F11" s="21" t="e">
        <f>D11*E3/E11</f>
        <v>#VALUE!</v>
      </c>
      <c r="G11" s="21" t="e">
        <f t="shared" si="2"/>
        <v>#VALUE!</v>
      </c>
      <c r="H11" s="23" t="e">
        <f>G11*E1</f>
        <v>#VALUE!</v>
      </c>
      <c r="J11" s="65" t="s">
        <v>175</v>
      </c>
      <c r="K11" s="63">
        <v>0</v>
      </c>
      <c r="L11" s="64"/>
      <c r="M11" s="64"/>
    </row>
    <row r="12" spans="1:13">
      <c r="A12" s="18">
        <v>7</v>
      </c>
      <c r="B12" s="19" t="s">
        <v>91</v>
      </c>
      <c r="C12" s="20" t="s">
        <v>91</v>
      </c>
      <c r="D12" s="21" t="e">
        <f t="shared" si="0"/>
        <v>#VALUE!</v>
      </c>
      <c r="E12" s="22" t="e">
        <f t="shared" si="1"/>
        <v>#VALUE!</v>
      </c>
      <c r="F12" s="21" t="e">
        <f>D12*E3/E12</f>
        <v>#VALUE!</v>
      </c>
      <c r="G12" s="21" t="e">
        <f t="shared" si="2"/>
        <v>#VALUE!</v>
      </c>
      <c r="H12" s="23" t="e">
        <f>G12*E1</f>
        <v>#VALUE!</v>
      </c>
      <c r="J12" s="65" t="s">
        <v>176</v>
      </c>
      <c r="K12" s="64"/>
      <c r="L12" s="66">
        <f>K3*K4*K7*K8*K9</f>
        <v>1226400</v>
      </c>
      <c r="M12" s="67">
        <f>L12*K6/1000</f>
        <v>45376.800000000003</v>
      </c>
    </row>
    <row r="13" spans="1:13">
      <c r="A13" s="18">
        <v>8</v>
      </c>
      <c r="B13" s="19" t="s">
        <v>91</v>
      </c>
      <c r="C13" s="20" t="s">
        <v>91</v>
      </c>
      <c r="D13" s="21" t="e">
        <f t="shared" si="0"/>
        <v>#VALUE!</v>
      </c>
      <c r="E13" s="22" t="e">
        <f t="shared" si="1"/>
        <v>#VALUE!</v>
      </c>
      <c r="F13" s="21" t="e">
        <f>D13*E3/E13</f>
        <v>#VALUE!</v>
      </c>
      <c r="G13" s="21" t="e">
        <f t="shared" si="2"/>
        <v>#VALUE!</v>
      </c>
      <c r="H13" s="23" t="e">
        <f>G13*E1</f>
        <v>#VALUE!</v>
      </c>
      <c r="J13" s="65" t="s">
        <v>177</v>
      </c>
      <c r="K13" s="64"/>
      <c r="L13" s="66">
        <f>K3*K5*K7*K8*K9</f>
        <v>574875</v>
      </c>
      <c r="M13" s="67">
        <f>L13*K6/1000</f>
        <v>21270.375</v>
      </c>
    </row>
    <row r="14" spans="1:13">
      <c r="A14" s="18">
        <v>9</v>
      </c>
      <c r="B14" s="19" t="s">
        <v>91</v>
      </c>
      <c r="C14" s="20" t="s">
        <v>91</v>
      </c>
      <c r="D14" s="21" t="e">
        <f t="shared" si="0"/>
        <v>#VALUE!</v>
      </c>
      <c r="E14" s="22" t="e">
        <f t="shared" si="1"/>
        <v>#VALUE!</v>
      </c>
      <c r="F14" s="21" t="e">
        <f>D14*E3/E14</f>
        <v>#VALUE!</v>
      </c>
      <c r="G14" s="21" t="e">
        <f t="shared" si="2"/>
        <v>#VALUE!</v>
      </c>
      <c r="H14" s="23" t="e">
        <f>G14*E1</f>
        <v>#VALUE!</v>
      </c>
      <c r="J14" s="65" t="s">
        <v>178</v>
      </c>
      <c r="K14" s="68"/>
      <c r="L14" s="66">
        <f>L12-L13</f>
        <v>651525</v>
      </c>
      <c r="M14" s="67">
        <f>M12-M13</f>
        <v>24106.425000000003</v>
      </c>
    </row>
    <row r="15" spans="1:13">
      <c r="A15" s="18">
        <v>10</v>
      </c>
      <c r="B15" s="19" t="s">
        <v>91</v>
      </c>
      <c r="C15" s="20" t="s">
        <v>91</v>
      </c>
      <c r="D15" s="21" t="e">
        <f t="shared" si="0"/>
        <v>#VALUE!</v>
      </c>
      <c r="E15" s="22" t="e">
        <f t="shared" si="1"/>
        <v>#VALUE!</v>
      </c>
      <c r="F15" s="21" t="e">
        <f>D15*E3/E15</f>
        <v>#VALUE!</v>
      </c>
      <c r="G15" s="21" t="e">
        <f t="shared" si="2"/>
        <v>#VALUE!</v>
      </c>
      <c r="H15" s="23" t="e">
        <f>G15*E1</f>
        <v>#VALUE!</v>
      </c>
      <c r="J15" s="65" t="s">
        <v>179</v>
      </c>
      <c r="K15" s="64"/>
      <c r="L15" s="69"/>
      <c r="M15" s="70">
        <f>(K10+K11)*K8/M14</f>
        <v>6.2224075116903474</v>
      </c>
    </row>
    <row r="16" spans="1:13">
      <c r="A16" s="18">
        <v>11</v>
      </c>
      <c r="B16" s="19" t="s">
        <v>91</v>
      </c>
      <c r="C16" s="20" t="s">
        <v>91</v>
      </c>
      <c r="D16" s="21" t="e">
        <f t="shared" si="0"/>
        <v>#VALUE!</v>
      </c>
      <c r="E16" s="22" t="e">
        <f t="shared" si="1"/>
        <v>#VALUE!</v>
      </c>
      <c r="F16" s="21" t="e">
        <f>D16*E3/E16</f>
        <v>#VALUE!</v>
      </c>
      <c r="G16" s="21" t="e">
        <f t="shared" si="2"/>
        <v>#VALUE!</v>
      </c>
      <c r="H16" s="23" t="e">
        <f>G16*E1</f>
        <v>#VALUE!</v>
      </c>
      <c r="J16" s="71" t="s">
        <v>180</v>
      </c>
      <c r="K16" s="64"/>
      <c r="L16" s="66">
        <f>L14*10</f>
        <v>6515250</v>
      </c>
      <c r="M16" s="67">
        <f>(M14*10)-((K10+K11)*100)</f>
        <v>91064.250000000029</v>
      </c>
    </row>
    <row r="17" spans="1:13">
      <c r="A17" s="18">
        <v>13</v>
      </c>
      <c r="B17" s="19" t="s">
        <v>91</v>
      </c>
      <c r="C17" s="20" t="s">
        <v>91</v>
      </c>
      <c r="D17" s="21" t="e">
        <f t="shared" si="0"/>
        <v>#VALUE!</v>
      </c>
      <c r="E17" s="22" t="e">
        <f t="shared" si="1"/>
        <v>#VALUE!</v>
      </c>
      <c r="F17" s="21" t="e">
        <f>D17*E3/E17</f>
        <v>#VALUE!</v>
      </c>
      <c r="G17" s="21" t="e">
        <f t="shared" si="2"/>
        <v>#VALUE!</v>
      </c>
      <c r="H17" s="23" t="e">
        <f>G17*E1</f>
        <v>#VALUE!</v>
      </c>
    </row>
    <row r="18" spans="1:13">
      <c r="A18" s="18">
        <v>14</v>
      </c>
      <c r="B18" s="19" t="s">
        <v>91</v>
      </c>
      <c r="C18" s="20" t="s">
        <v>91</v>
      </c>
      <c r="D18" s="21" t="e">
        <f t="shared" si="0"/>
        <v>#VALUE!</v>
      </c>
      <c r="E18" s="22" t="e">
        <f t="shared" si="1"/>
        <v>#VALUE!</v>
      </c>
      <c r="F18" s="21" t="e">
        <f>D18*E3/E18</f>
        <v>#VALUE!</v>
      </c>
      <c r="G18" s="21" t="e">
        <f t="shared" si="2"/>
        <v>#VALUE!</v>
      </c>
      <c r="H18" s="23" t="e">
        <f>G18*E1</f>
        <v>#VALUE!</v>
      </c>
      <c r="J18" s="46" t="s">
        <v>209</v>
      </c>
      <c r="K18" s="46" t="s">
        <v>166</v>
      </c>
      <c r="L18" s="46" t="s">
        <v>167</v>
      </c>
      <c r="M18" s="46" t="s">
        <v>168</v>
      </c>
    </row>
    <row r="19" spans="1:13">
      <c r="A19" s="18">
        <v>15</v>
      </c>
      <c r="B19" s="19" t="s">
        <v>91</v>
      </c>
      <c r="C19" s="20" t="s">
        <v>91</v>
      </c>
      <c r="D19" s="21" t="e">
        <f t="shared" si="0"/>
        <v>#VALUE!</v>
      </c>
      <c r="E19" s="22" t="e">
        <f t="shared" si="1"/>
        <v>#VALUE!</v>
      </c>
      <c r="F19" s="21" t="e">
        <f>D19*E3/E19</f>
        <v>#VALUE!</v>
      </c>
      <c r="G19" s="21" t="e">
        <f t="shared" si="2"/>
        <v>#VALUE!</v>
      </c>
      <c r="H19" s="23" t="e">
        <f>G19*E1</f>
        <v>#VALUE!</v>
      </c>
      <c r="J19" s="49" t="s">
        <v>194</v>
      </c>
      <c r="K19" s="47">
        <v>2</v>
      </c>
      <c r="L19" s="48"/>
      <c r="M19" s="48"/>
    </row>
    <row r="20" spans="1:13">
      <c r="A20" s="18">
        <v>16</v>
      </c>
      <c r="B20" s="19" t="s">
        <v>91</v>
      </c>
      <c r="C20" s="20" t="s">
        <v>91</v>
      </c>
      <c r="D20" s="21" t="e">
        <f t="shared" si="0"/>
        <v>#VALUE!</v>
      </c>
      <c r="E20" s="22" t="e">
        <f t="shared" si="1"/>
        <v>#VALUE!</v>
      </c>
      <c r="F20" s="21" t="e">
        <f>D20*E3/E20</f>
        <v>#VALUE!</v>
      </c>
      <c r="G20" s="21" t="e">
        <f t="shared" si="2"/>
        <v>#VALUE!</v>
      </c>
      <c r="H20" s="23" t="e">
        <f>G20*E1</f>
        <v>#VALUE!</v>
      </c>
      <c r="J20" s="49" t="s">
        <v>195</v>
      </c>
      <c r="K20" s="47">
        <v>4</v>
      </c>
      <c r="L20" s="48"/>
      <c r="M20" s="48"/>
    </row>
    <row r="21" spans="1:13">
      <c r="A21" s="18">
        <v>17</v>
      </c>
      <c r="B21" s="19" t="s">
        <v>91</v>
      </c>
      <c r="C21" s="20" t="s">
        <v>91</v>
      </c>
      <c r="D21" s="21" t="e">
        <f t="shared" si="0"/>
        <v>#VALUE!</v>
      </c>
      <c r="E21" s="22" t="e">
        <f t="shared" si="1"/>
        <v>#VALUE!</v>
      </c>
      <c r="F21" s="21" t="e">
        <f>D21*E3/E21</f>
        <v>#VALUE!</v>
      </c>
      <c r="G21" s="21" t="e">
        <f t="shared" si="2"/>
        <v>#VALUE!</v>
      </c>
      <c r="H21" s="23" t="e">
        <f>G21*E1</f>
        <v>#VALUE!</v>
      </c>
      <c r="J21" s="49" t="s">
        <v>196</v>
      </c>
      <c r="K21" s="47">
        <v>0</v>
      </c>
      <c r="L21" s="48"/>
      <c r="M21" s="48"/>
    </row>
    <row r="22" spans="1:13">
      <c r="A22" s="18">
        <v>18</v>
      </c>
      <c r="B22" s="19" t="s">
        <v>91</v>
      </c>
      <c r="C22" s="20" t="s">
        <v>91</v>
      </c>
      <c r="D22" s="21" t="e">
        <f t="shared" si="0"/>
        <v>#VALUE!</v>
      </c>
      <c r="E22" s="22" t="e">
        <f t="shared" si="1"/>
        <v>#VALUE!</v>
      </c>
      <c r="F22" s="21" t="e">
        <f>D22*E3/E22</f>
        <v>#VALUE!</v>
      </c>
      <c r="G22" s="21" t="e">
        <f t="shared" si="2"/>
        <v>#VALUE!</v>
      </c>
      <c r="H22" s="23" t="e">
        <f>G22*E1</f>
        <v>#VALUE!</v>
      </c>
      <c r="J22" s="49" t="s">
        <v>171</v>
      </c>
      <c r="K22" s="47">
        <v>37</v>
      </c>
      <c r="L22" s="48"/>
      <c r="M22" s="48"/>
    </row>
    <row r="23" spans="1:13">
      <c r="A23" s="18">
        <v>19</v>
      </c>
      <c r="B23" s="19" t="s">
        <v>91</v>
      </c>
      <c r="C23" s="20" t="s">
        <v>91</v>
      </c>
      <c r="D23" s="21" t="e">
        <f t="shared" si="0"/>
        <v>#VALUE!</v>
      </c>
      <c r="E23" s="22" t="e">
        <f t="shared" si="1"/>
        <v>#VALUE!</v>
      </c>
      <c r="F23" s="21" t="e">
        <f>D23*E3/E23</f>
        <v>#VALUE!</v>
      </c>
      <c r="G23" s="21" t="e">
        <f t="shared" si="2"/>
        <v>#VALUE!</v>
      </c>
      <c r="H23" s="23" t="e">
        <f>G23*E1</f>
        <v>#VALUE!</v>
      </c>
      <c r="J23" s="49" t="s">
        <v>172</v>
      </c>
      <c r="K23" s="47">
        <v>365</v>
      </c>
      <c r="L23" s="48"/>
      <c r="M23" s="48"/>
    </row>
    <row r="24" spans="1:13">
      <c r="A24" s="18">
        <v>20</v>
      </c>
      <c r="B24" s="19" t="s">
        <v>91</v>
      </c>
      <c r="C24" s="20" t="s">
        <v>91</v>
      </c>
      <c r="D24" s="21" t="e">
        <f t="shared" si="0"/>
        <v>#VALUE!</v>
      </c>
      <c r="E24" s="22" t="e">
        <f t="shared" si="1"/>
        <v>#VALUE!</v>
      </c>
      <c r="F24" s="21" t="e">
        <f>D24*E3/E24</f>
        <v>#VALUE!</v>
      </c>
      <c r="G24" s="21" t="e">
        <f t="shared" si="2"/>
        <v>#VALUE!</v>
      </c>
      <c r="H24" s="23" t="e">
        <f>G24*E1</f>
        <v>#VALUE!</v>
      </c>
      <c r="J24" s="49" t="s">
        <v>197</v>
      </c>
      <c r="K24" s="47">
        <v>50</v>
      </c>
      <c r="L24" s="48"/>
      <c r="M24" s="48"/>
    </row>
    <row r="25" spans="1:13">
      <c r="A25" s="18"/>
      <c r="B25" s="19"/>
      <c r="C25" s="20"/>
      <c r="D25" s="21" t="s">
        <v>154</v>
      </c>
      <c r="E25" s="22" t="s">
        <v>154</v>
      </c>
      <c r="F25" s="22"/>
      <c r="G25" s="21"/>
      <c r="H25" s="23"/>
      <c r="J25" s="49" t="s">
        <v>198</v>
      </c>
      <c r="K25" s="47">
        <v>3786</v>
      </c>
      <c r="L25" s="48"/>
      <c r="M25" s="48"/>
    </row>
    <row r="26" spans="1:13">
      <c r="J26" s="49" t="s">
        <v>175</v>
      </c>
      <c r="K26" s="47">
        <v>500</v>
      </c>
      <c r="L26" s="48"/>
      <c r="M26" s="48"/>
    </row>
    <row r="27" spans="1:13">
      <c r="J27" s="49" t="s">
        <v>199</v>
      </c>
      <c r="K27" s="47">
        <v>134</v>
      </c>
      <c r="L27" s="48"/>
      <c r="M27" s="48"/>
    </row>
    <row r="28" spans="1:13">
      <c r="J28" s="49" t="s">
        <v>200</v>
      </c>
      <c r="K28" s="48"/>
      <c r="L28" s="50">
        <f>K19*K20*K23*K24</f>
        <v>146000</v>
      </c>
      <c r="M28" s="51">
        <f>L28*K22/1000</f>
        <v>5402</v>
      </c>
    </row>
    <row r="29" spans="1:13">
      <c r="J29" s="49" t="s">
        <v>201</v>
      </c>
      <c r="K29" s="48"/>
      <c r="L29" s="50">
        <f>K19*K21*K23*K24</f>
        <v>0</v>
      </c>
      <c r="M29" s="51">
        <f>((K19*K23*K24)/15000)*K27</f>
        <v>326.06666666666666</v>
      </c>
    </row>
    <row r="30" spans="1:13">
      <c r="J30" s="49" t="s">
        <v>178</v>
      </c>
      <c r="K30" s="52"/>
      <c r="L30" s="50">
        <f>L28-L29</f>
        <v>146000</v>
      </c>
      <c r="M30" s="51">
        <f>M28-M29</f>
        <v>5075.9333333333334</v>
      </c>
    </row>
    <row r="31" spans="1:13">
      <c r="J31" s="49" t="s">
        <v>179</v>
      </c>
      <c r="K31" s="48"/>
      <c r="L31" s="53"/>
      <c r="M31" s="54">
        <f>(K25+K26)/M30</f>
        <v>0.84437673202957753</v>
      </c>
    </row>
    <row r="32" spans="1:13">
      <c r="J32" s="73" t="s">
        <v>180</v>
      </c>
      <c r="K32" s="48"/>
      <c r="L32" s="50">
        <f>L30*10</f>
        <v>1460000</v>
      </c>
      <c r="M32" s="51">
        <f>(M30*10)-(K25+K26)</f>
        <v>46473.333333333336</v>
      </c>
    </row>
    <row r="38" spans="1:13" ht="15.75" thickBot="1">
      <c r="A38" s="13" t="s">
        <v>156</v>
      </c>
      <c r="B38" s="6" t="s">
        <v>155</v>
      </c>
      <c r="C38" s="10"/>
      <c r="D38" s="6"/>
      <c r="E38" s="6" t="s">
        <v>145</v>
      </c>
      <c r="F38" s="6"/>
      <c r="G38" s="6"/>
      <c r="J38" s="46" t="s">
        <v>165</v>
      </c>
      <c r="K38" s="46" t="s">
        <v>166</v>
      </c>
      <c r="L38" s="46" t="s">
        <v>167</v>
      </c>
      <c r="M38" s="46" t="s">
        <v>168</v>
      </c>
    </row>
    <row r="39" spans="1:13" ht="21.75" thickBot="1">
      <c r="A39" s="11"/>
      <c r="B39" s="12" t="s">
        <v>156</v>
      </c>
      <c r="C39" s="12" t="s">
        <v>147</v>
      </c>
      <c r="D39" s="12" t="s">
        <v>148</v>
      </c>
      <c r="E39" s="12" t="s">
        <v>157</v>
      </c>
      <c r="F39" s="12" t="s">
        <v>158</v>
      </c>
      <c r="G39" s="12" t="s">
        <v>159</v>
      </c>
      <c r="H39" s="12" t="s">
        <v>160</v>
      </c>
      <c r="J39" s="49" t="s">
        <v>210</v>
      </c>
      <c r="K39" s="47">
        <v>100</v>
      </c>
      <c r="L39" s="48"/>
      <c r="M39" s="48"/>
    </row>
    <row r="40" spans="1:13" ht="15.75" thickBot="1">
      <c r="A40" s="24">
        <v>0</v>
      </c>
      <c r="B40" s="25" t="s">
        <v>161</v>
      </c>
      <c r="C40" s="26">
        <v>14500</v>
      </c>
      <c r="D40" s="26">
        <v>12000</v>
      </c>
      <c r="E40" s="27">
        <v>37</v>
      </c>
      <c r="F40" s="28">
        <f>D40*E40</f>
        <v>444000</v>
      </c>
      <c r="G40" s="29">
        <v>40000</v>
      </c>
      <c r="H40" s="28"/>
      <c r="J40" s="49" t="s">
        <v>211</v>
      </c>
      <c r="K40" s="47">
        <v>0.5</v>
      </c>
      <c r="L40" s="48"/>
      <c r="M40" s="48"/>
    </row>
    <row r="41" spans="1:13" ht="15.75" thickBot="1">
      <c r="A41" s="30">
        <v>0</v>
      </c>
      <c r="B41" s="31" t="s">
        <v>162</v>
      </c>
      <c r="C41" s="32">
        <v>34400</v>
      </c>
      <c r="D41" s="32">
        <f>C41-C40</f>
        <v>19900</v>
      </c>
      <c r="E41" s="33">
        <v>37.25</v>
      </c>
      <c r="F41" s="28">
        <f>D41*E41</f>
        <v>741275</v>
      </c>
      <c r="G41" s="34">
        <v>45000</v>
      </c>
      <c r="H41" s="35">
        <f>F41/G41</f>
        <v>16.472777777777779</v>
      </c>
      <c r="J41" s="49" t="s">
        <v>203</v>
      </c>
      <c r="K41" s="47">
        <v>8</v>
      </c>
      <c r="L41" s="48"/>
      <c r="M41" s="48"/>
    </row>
    <row r="42" spans="1:13" ht="15.75" thickBot="1">
      <c r="A42" s="36">
        <v>1</v>
      </c>
      <c r="B42" s="37"/>
      <c r="C42" s="37"/>
      <c r="D42" s="38">
        <f>C42-C38</f>
        <v>0</v>
      </c>
      <c r="E42" s="39"/>
      <c r="F42" s="40">
        <f>D42*E42</f>
        <v>0</v>
      </c>
      <c r="G42" s="41"/>
      <c r="H42" s="40" t="e">
        <f>F42/G42</f>
        <v>#DIV/0!</v>
      </c>
      <c r="J42" s="49" t="s">
        <v>204</v>
      </c>
      <c r="K42" s="47">
        <v>4</v>
      </c>
      <c r="L42" s="48"/>
      <c r="M42" s="48"/>
    </row>
    <row r="43" spans="1:13" ht="15.75" thickBot="1">
      <c r="A43" s="36">
        <v>2</v>
      </c>
      <c r="B43" s="37"/>
      <c r="C43" s="37"/>
      <c r="D43" s="38">
        <f>C43-C42</f>
        <v>0</v>
      </c>
      <c r="E43" s="39"/>
      <c r="F43" s="40">
        <f t="shared" ref="F43:F61" si="5">D43*E43</f>
        <v>0</v>
      </c>
      <c r="G43" s="41"/>
      <c r="H43" s="40" t="e">
        <f>F43/G43</f>
        <v>#DIV/0!</v>
      </c>
      <c r="J43" s="49" t="s">
        <v>171</v>
      </c>
      <c r="K43" s="47">
        <v>37</v>
      </c>
      <c r="L43" s="48"/>
      <c r="M43" s="48"/>
    </row>
    <row r="44" spans="1:13" ht="15.75" thickBot="1">
      <c r="A44" s="36">
        <v>3</v>
      </c>
      <c r="B44" s="37" t="s">
        <v>91</v>
      </c>
      <c r="C44" s="37" t="s">
        <v>91</v>
      </c>
      <c r="D44" s="38" t="e">
        <f>C44-C43</f>
        <v>#VALUE!</v>
      </c>
      <c r="E44" s="39" t="s">
        <v>91</v>
      </c>
      <c r="F44" s="40" t="e">
        <f t="shared" si="5"/>
        <v>#VALUE!</v>
      </c>
      <c r="G44" s="41"/>
      <c r="H44" s="40" t="e">
        <f t="shared" ref="H44:H61" si="6">F44/G44</f>
        <v>#VALUE!</v>
      </c>
      <c r="J44" s="49" t="s">
        <v>205</v>
      </c>
      <c r="K44" s="47">
        <v>35</v>
      </c>
      <c r="L44" s="48"/>
      <c r="M44" s="48"/>
    </row>
    <row r="45" spans="1:13" ht="15.75" thickBot="1">
      <c r="A45" s="36">
        <v>4</v>
      </c>
      <c r="B45" s="37" t="s">
        <v>91</v>
      </c>
      <c r="C45" s="37" t="s">
        <v>91</v>
      </c>
      <c r="D45" s="38" t="e">
        <f t="shared" ref="D45:D60" si="7">C45-C44</f>
        <v>#VALUE!</v>
      </c>
      <c r="E45" s="39" t="s">
        <v>91</v>
      </c>
      <c r="F45" s="40" t="e">
        <f t="shared" si="5"/>
        <v>#VALUE!</v>
      </c>
      <c r="G45" s="41"/>
      <c r="H45" s="40" t="e">
        <f t="shared" si="6"/>
        <v>#VALUE!</v>
      </c>
      <c r="J45" s="49" t="s">
        <v>172</v>
      </c>
      <c r="K45" s="47">
        <v>365</v>
      </c>
      <c r="L45" s="48"/>
      <c r="M45" s="48"/>
    </row>
    <row r="46" spans="1:13" ht="15.75" thickBot="1">
      <c r="A46" s="36">
        <v>5</v>
      </c>
      <c r="B46" s="37" t="s">
        <v>91</v>
      </c>
      <c r="C46" s="37" t="s">
        <v>91</v>
      </c>
      <c r="D46" s="38" t="e">
        <f t="shared" si="7"/>
        <v>#VALUE!</v>
      </c>
      <c r="E46" s="39" t="s">
        <v>91</v>
      </c>
      <c r="F46" s="40" t="e">
        <f t="shared" si="5"/>
        <v>#VALUE!</v>
      </c>
      <c r="G46" s="41"/>
      <c r="H46" s="40" t="e">
        <f t="shared" si="6"/>
        <v>#VALUE!</v>
      </c>
      <c r="J46" s="49" t="s">
        <v>206</v>
      </c>
      <c r="K46" s="47">
        <v>50</v>
      </c>
      <c r="L46" s="48"/>
      <c r="M46" s="48"/>
    </row>
    <row r="47" spans="1:13" ht="15.75" thickBot="1">
      <c r="A47" s="36">
        <v>6</v>
      </c>
      <c r="B47" s="37" t="s">
        <v>91</v>
      </c>
      <c r="C47" s="37" t="s">
        <v>91</v>
      </c>
      <c r="D47" s="38" t="e">
        <f t="shared" si="7"/>
        <v>#VALUE!</v>
      </c>
      <c r="E47" s="39" t="s">
        <v>91</v>
      </c>
      <c r="F47" s="40" t="e">
        <f t="shared" si="5"/>
        <v>#VALUE!</v>
      </c>
      <c r="G47" s="41"/>
      <c r="H47" s="40" t="e">
        <f t="shared" si="6"/>
        <v>#VALUE!</v>
      </c>
      <c r="J47" s="49" t="s">
        <v>175</v>
      </c>
      <c r="K47" s="47">
        <v>0</v>
      </c>
      <c r="L47" s="48"/>
      <c r="M47" s="48"/>
    </row>
    <row r="48" spans="1:13" ht="15.75" thickBot="1">
      <c r="A48" s="36">
        <v>7</v>
      </c>
      <c r="B48" s="37" t="s">
        <v>91</v>
      </c>
      <c r="C48" s="37" t="s">
        <v>91</v>
      </c>
      <c r="D48" s="38" t="e">
        <f t="shared" si="7"/>
        <v>#VALUE!</v>
      </c>
      <c r="E48" s="39" t="s">
        <v>91</v>
      </c>
      <c r="F48" s="40" t="e">
        <f t="shared" si="5"/>
        <v>#VALUE!</v>
      </c>
      <c r="G48" s="41"/>
      <c r="H48" s="40" t="e">
        <f t="shared" si="6"/>
        <v>#VALUE!</v>
      </c>
      <c r="J48" s="49" t="s">
        <v>176</v>
      </c>
      <c r="K48" s="48"/>
      <c r="L48" s="50">
        <f>K39*K40*K41*K45</f>
        <v>146000</v>
      </c>
      <c r="M48" s="51">
        <f>(L48*K43+(0.3*K44*L48))/1000</f>
        <v>6935</v>
      </c>
    </row>
    <row r="49" spans="1:13" ht="15.75" thickBot="1">
      <c r="A49" s="36">
        <v>8</v>
      </c>
      <c r="B49" s="37" t="s">
        <v>91</v>
      </c>
      <c r="C49" s="37" t="s">
        <v>91</v>
      </c>
      <c r="D49" s="38" t="e">
        <f t="shared" si="7"/>
        <v>#VALUE!</v>
      </c>
      <c r="E49" s="39" t="s">
        <v>91</v>
      </c>
      <c r="F49" s="40" t="e">
        <f t="shared" si="5"/>
        <v>#VALUE!</v>
      </c>
      <c r="G49" s="41"/>
      <c r="H49" s="40" t="e">
        <f t="shared" si="6"/>
        <v>#VALUE!</v>
      </c>
      <c r="J49" s="49" t="s">
        <v>207</v>
      </c>
      <c r="K49" s="48"/>
      <c r="L49" s="50">
        <f>K39*K40*K42*K45</f>
        <v>73000</v>
      </c>
      <c r="M49" s="51">
        <f>(L49*K43+(0.3*K44*L49))/1000</f>
        <v>3467.5</v>
      </c>
    </row>
    <row r="50" spans="1:13" ht="15.75" thickBot="1">
      <c r="A50" s="36">
        <v>9</v>
      </c>
      <c r="B50" s="37" t="s">
        <v>91</v>
      </c>
      <c r="C50" s="37" t="s">
        <v>91</v>
      </c>
      <c r="D50" s="38" t="e">
        <f t="shared" si="7"/>
        <v>#VALUE!</v>
      </c>
      <c r="E50" s="39" t="s">
        <v>91</v>
      </c>
      <c r="F50" s="40" t="e">
        <f t="shared" si="5"/>
        <v>#VALUE!</v>
      </c>
      <c r="G50" s="41"/>
      <c r="H50" s="40" t="e">
        <f t="shared" si="6"/>
        <v>#VALUE!</v>
      </c>
      <c r="J50" s="49" t="s">
        <v>178</v>
      </c>
      <c r="K50" s="52"/>
      <c r="L50" s="50">
        <f>L48-L49</f>
        <v>73000</v>
      </c>
      <c r="M50" s="51">
        <f>M48-M49</f>
        <v>3467.5</v>
      </c>
    </row>
    <row r="51" spans="1:13" ht="15.75" thickBot="1">
      <c r="A51" s="36">
        <v>10</v>
      </c>
      <c r="B51" s="37" t="s">
        <v>91</v>
      </c>
      <c r="C51" s="37" t="s">
        <v>91</v>
      </c>
      <c r="D51" s="38" t="e">
        <f t="shared" si="7"/>
        <v>#VALUE!</v>
      </c>
      <c r="E51" s="39" t="s">
        <v>91</v>
      </c>
      <c r="F51" s="40" t="e">
        <f t="shared" si="5"/>
        <v>#VALUE!</v>
      </c>
      <c r="G51" s="41"/>
      <c r="H51" s="40" t="e">
        <f t="shared" si="6"/>
        <v>#VALUE!</v>
      </c>
      <c r="J51" s="49" t="s">
        <v>179</v>
      </c>
      <c r="K51" s="48"/>
      <c r="L51" s="53"/>
      <c r="M51" s="54">
        <f>(K46+K47)/M50</f>
        <v>1.4419610670511895E-2</v>
      </c>
    </row>
    <row r="52" spans="1:13" ht="15.75" thickBot="1">
      <c r="A52" s="36">
        <v>11</v>
      </c>
      <c r="B52" s="37" t="s">
        <v>91</v>
      </c>
      <c r="C52" s="37" t="s">
        <v>91</v>
      </c>
      <c r="D52" s="38" t="e">
        <f t="shared" si="7"/>
        <v>#VALUE!</v>
      </c>
      <c r="E52" s="39" t="s">
        <v>91</v>
      </c>
      <c r="F52" s="40" t="e">
        <f t="shared" si="5"/>
        <v>#VALUE!</v>
      </c>
      <c r="G52" s="41"/>
      <c r="H52" s="40" t="e">
        <f t="shared" si="6"/>
        <v>#VALUE!</v>
      </c>
      <c r="J52" s="74" t="s">
        <v>180</v>
      </c>
      <c r="K52" s="48"/>
      <c r="L52" s="50">
        <f>L50*10</f>
        <v>730000</v>
      </c>
      <c r="M52" s="51">
        <f>(M50*10)-(K46+K47)</f>
        <v>34625</v>
      </c>
    </row>
    <row r="53" spans="1:13" ht="15.75" thickBot="1">
      <c r="A53" s="36">
        <v>12</v>
      </c>
      <c r="B53" s="37" t="s">
        <v>91</v>
      </c>
      <c r="C53" s="37" t="s">
        <v>91</v>
      </c>
      <c r="D53" s="38" t="e">
        <f t="shared" si="7"/>
        <v>#VALUE!</v>
      </c>
      <c r="E53" s="39" t="s">
        <v>91</v>
      </c>
      <c r="F53" s="40" t="e">
        <f t="shared" si="5"/>
        <v>#VALUE!</v>
      </c>
      <c r="G53" s="41"/>
      <c r="H53" s="40" t="e">
        <f t="shared" si="6"/>
        <v>#VALUE!</v>
      </c>
      <c r="J53" s="74" t="s">
        <v>212</v>
      </c>
      <c r="K53" s="48">
        <v>10</v>
      </c>
      <c r="L53" s="50">
        <f>L52*10</f>
        <v>7300000</v>
      </c>
      <c r="M53" s="51">
        <f>M52*10</f>
        <v>346250</v>
      </c>
    </row>
    <row r="54" spans="1:13" ht="15.75" thickBot="1">
      <c r="A54" s="36">
        <v>13</v>
      </c>
      <c r="B54" s="37" t="s">
        <v>91</v>
      </c>
      <c r="C54" s="37" t="s">
        <v>91</v>
      </c>
      <c r="D54" s="38" t="e">
        <f t="shared" si="7"/>
        <v>#VALUE!</v>
      </c>
      <c r="E54" s="39" t="s">
        <v>91</v>
      </c>
      <c r="F54" s="40" t="e">
        <f t="shared" si="5"/>
        <v>#VALUE!</v>
      </c>
      <c r="G54" s="41"/>
      <c r="H54" s="40" t="e">
        <f t="shared" si="6"/>
        <v>#VALUE!</v>
      </c>
      <c r="J54" s="46" t="s">
        <v>165</v>
      </c>
      <c r="K54" s="46" t="s">
        <v>166</v>
      </c>
      <c r="L54" s="46" t="s">
        <v>167</v>
      </c>
      <c r="M54" s="46" t="s">
        <v>168</v>
      </c>
    </row>
    <row r="55" spans="1:13" ht="15.75" thickBot="1">
      <c r="A55" s="36">
        <v>14</v>
      </c>
      <c r="B55" s="37" t="s">
        <v>91</v>
      </c>
      <c r="C55" s="37" t="s">
        <v>91</v>
      </c>
      <c r="D55" s="38" t="e">
        <f t="shared" si="7"/>
        <v>#VALUE!</v>
      </c>
      <c r="E55" s="39" t="s">
        <v>91</v>
      </c>
      <c r="F55" s="40" t="e">
        <f t="shared" si="5"/>
        <v>#VALUE!</v>
      </c>
      <c r="G55" s="41"/>
      <c r="H55" s="40" t="e">
        <f t="shared" si="6"/>
        <v>#VALUE!</v>
      </c>
      <c r="J55" s="49" t="s">
        <v>202</v>
      </c>
      <c r="K55" s="47">
        <v>5</v>
      </c>
      <c r="L55" s="48"/>
      <c r="M55" s="48"/>
    </row>
    <row r="56" spans="1:13" ht="15.75" thickBot="1">
      <c r="A56" s="36">
        <v>15</v>
      </c>
      <c r="B56" s="37" t="s">
        <v>91</v>
      </c>
      <c r="C56" s="37" t="s">
        <v>91</v>
      </c>
      <c r="D56" s="38" t="e">
        <f t="shared" si="7"/>
        <v>#VALUE!</v>
      </c>
      <c r="E56" s="39" t="s">
        <v>91</v>
      </c>
      <c r="F56" s="40" t="e">
        <f t="shared" si="5"/>
        <v>#VALUE!</v>
      </c>
      <c r="G56" s="41"/>
      <c r="H56" s="40" t="e">
        <f t="shared" si="6"/>
        <v>#VALUE!</v>
      </c>
      <c r="J56" s="49" t="s">
        <v>19</v>
      </c>
      <c r="K56" s="47">
        <v>100</v>
      </c>
      <c r="L56" s="48"/>
      <c r="M56" s="48"/>
    </row>
    <row r="57" spans="1:13" ht="15.75" thickBot="1">
      <c r="A57" s="36">
        <v>16</v>
      </c>
      <c r="B57" s="37" t="s">
        <v>91</v>
      </c>
      <c r="C57" s="37" t="s">
        <v>91</v>
      </c>
      <c r="D57" s="38" t="e">
        <f t="shared" si="7"/>
        <v>#VALUE!</v>
      </c>
      <c r="E57" s="39" t="s">
        <v>91</v>
      </c>
      <c r="F57" s="40" t="e">
        <f t="shared" si="5"/>
        <v>#VALUE!</v>
      </c>
      <c r="G57" s="41"/>
      <c r="H57" s="40" t="e">
        <f t="shared" si="6"/>
        <v>#VALUE!</v>
      </c>
      <c r="J57" s="49" t="s">
        <v>203</v>
      </c>
      <c r="K57" s="47">
        <v>8</v>
      </c>
      <c r="L57" s="48"/>
      <c r="M57" s="48"/>
    </row>
    <row r="58" spans="1:13" ht="15.75" thickBot="1">
      <c r="A58" s="36">
        <v>17</v>
      </c>
      <c r="B58" s="37" t="s">
        <v>91</v>
      </c>
      <c r="C58" s="37" t="s">
        <v>91</v>
      </c>
      <c r="D58" s="38" t="e">
        <f t="shared" si="7"/>
        <v>#VALUE!</v>
      </c>
      <c r="E58" s="39" t="s">
        <v>91</v>
      </c>
      <c r="F58" s="40" t="e">
        <f t="shared" si="5"/>
        <v>#VALUE!</v>
      </c>
      <c r="G58" s="41"/>
      <c r="H58" s="40" t="e">
        <f t="shared" si="6"/>
        <v>#VALUE!</v>
      </c>
      <c r="J58" s="49" t="s">
        <v>204</v>
      </c>
      <c r="K58" s="47">
        <v>4</v>
      </c>
      <c r="L58" s="48"/>
      <c r="M58" s="48"/>
    </row>
    <row r="59" spans="1:13" ht="15.75" thickBot="1">
      <c r="A59" s="36">
        <v>18</v>
      </c>
      <c r="B59" s="37" t="s">
        <v>91</v>
      </c>
      <c r="C59" s="37" t="s">
        <v>91</v>
      </c>
      <c r="D59" s="38" t="e">
        <f t="shared" si="7"/>
        <v>#VALUE!</v>
      </c>
      <c r="E59" s="39" t="s">
        <v>91</v>
      </c>
      <c r="F59" s="40" t="e">
        <f t="shared" si="5"/>
        <v>#VALUE!</v>
      </c>
      <c r="G59" s="41"/>
      <c r="H59" s="40" t="e">
        <f t="shared" si="6"/>
        <v>#VALUE!</v>
      </c>
      <c r="J59" s="49" t="s">
        <v>171</v>
      </c>
      <c r="K59" s="47">
        <v>37</v>
      </c>
      <c r="L59" s="48"/>
      <c r="M59" s="48"/>
    </row>
    <row r="60" spans="1:13" ht="15.75" thickBot="1">
      <c r="A60" s="36">
        <v>19</v>
      </c>
      <c r="B60" s="37" t="s">
        <v>91</v>
      </c>
      <c r="C60" s="37" t="s">
        <v>91</v>
      </c>
      <c r="D60" s="38" t="e">
        <f t="shared" si="7"/>
        <v>#VALUE!</v>
      </c>
      <c r="E60" s="39" t="s">
        <v>91</v>
      </c>
      <c r="F60" s="40" t="e">
        <f t="shared" si="5"/>
        <v>#VALUE!</v>
      </c>
      <c r="G60" s="41"/>
      <c r="H60" s="40" t="e">
        <f t="shared" si="6"/>
        <v>#VALUE!</v>
      </c>
      <c r="J60" s="49" t="s">
        <v>205</v>
      </c>
      <c r="K60" s="47">
        <v>35</v>
      </c>
      <c r="L60" s="48"/>
      <c r="M60" s="48"/>
    </row>
    <row r="61" spans="1:13" ht="15.75" thickBot="1">
      <c r="A61" s="36">
        <v>20</v>
      </c>
      <c r="B61" s="37"/>
      <c r="C61" s="37"/>
      <c r="D61" s="38" t="e">
        <f>C61-C60</f>
        <v>#VALUE!</v>
      </c>
      <c r="E61" s="39"/>
      <c r="F61" s="40" t="e">
        <f t="shared" si="5"/>
        <v>#VALUE!</v>
      </c>
      <c r="G61" s="41"/>
      <c r="H61" s="40" t="e">
        <f t="shared" si="6"/>
        <v>#VALUE!</v>
      </c>
      <c r="J61" s="49" t="s">
        <v>172</v>
      </c>
      <c r="K61" s="47">
        <v>365</v>
      </c>
      <c r="L61" s="48"/>
      <c r="M61" s="48"/>
    </row>
    <row r="62" spans="1:13">
      <c r="A62" s="36" t="s">
        <v>163</v>
      </c>
      <c r="B62" s="42" t="s">
        <v>91</v>
      </c>
      <c r="C62" s="42" t="s">
        <v>91</v>
      </c>
      <c r="D62" s="38" t="e">
        <f>SUM(D42:D61)</f>
        <v>#VALUE!</v>
      </c>
      <c r="E62" s="43" t="e">
        <f>AVERAGE(E42:E60)</f>
        <v>#DIV/0!</v>
      </c>
      <c r="F62" s="40" t="e">
        <f>AVERAGE(F42:F60)</f>
        <v>#VALUE!</v>
      </c>
      <c r="G62" s="44" t="e">
        <f>AVERAGE(G42:G61)</f>
        <v>#DIV/0!</v>
      </c>
      <c r="H62" s="40" t="e">
        <f>AVERAGE(H43:H61)</f>
        <v>#DIV/0!</v>
      </c>
      <c r="J62" s="49" t="s">
        <v>173</v>
      </c>
      <c r="K62" s="47">
        <v>0.6</v>
      </c>
      <c r="L62" s="48"/>
      <c r="M62" s="48"/>
    </row>
    <row r="63" spans="1:13">
      <c r="J63" s="49" t="s">
        <v>206</v>
      </c>
      <c r="K63" s="47">
        <v>50</v>
      </c>
      <c r="L63" s="48"/>
      <c r="M63" s="48"/>
    </row>
    <row r="64" spans="1:13">
      <c r="J64" s="49" t="s">
        <v>175</v>
      </c>
      <c r="K64" s="47">
        <v>0</v>
      </c>
      <c r="L64" s="48"/>
      <c r="M64" s="48"/>
    </row>
    <row r="65" spans="10:13">
      <c r="J65" s="49" t="s">
        <v>176</v>
      </c>
      <c r="K65" s="48"/>
      <c r="L65" s="50">
        <f>K55*K57*K61*K62*K56</f>
        <v>876000</v>
      </c>
      <c r="M65" s="51">
        <f>(L65*K59+(0.3*K60*L65))/1000</f>
        <v>41610</v>
      </c>
    </row>
    <row r="66" spans="10:13">
      <c r="J66" s="49" t="s">
        <v>207</v>
      </c>
      <c r="K66" s="48"/>
      <c r="L66" s="50">
        <f>K55*K58*K61*K62*K56</f>
        <v>438000</v>
      </c>
      <c r="M66" s="51">
        <f>(L66*K59+(0.3*K60*L66))/1000</f>
        <v>20805</v>
      </c>
    </row>
    <row r="67" spans="10:13">
      <c r="J67" s="49" t="s">
        <v>178</v>
      </c>
      <c r="K67" s="52"/>
      <c r="L67" s="50">
        <f>L65-L66</f>
        <v>438000</v>
      </c>
      <c r="M67" s="51">
        <f>M65-M66</f>
        <v>20805</v>
      </c>
    </row>
    <row r="68" spans="10:13">
      <c r="J68" s="49" t="s">
        <v>179</v>
      </c>
      <c r="K68" s="48"/>
      <c r="L68" s="53"/>
      <c r="M68" s="54">
        <f>((K63+K64)*K56)/M67</f>
        <v>0.24032684450853159</v>
      </c>
    </row>
    <row r="69" spans="10:13">
      <c r="J69" s="74" t="s">
        <v>180</v>
      </c>
      <c r="K69" s="48"/>
      <c r="L69" s="50">
        <f>L67*10</f>
        <v>4380000</v>
      </c>
      <c r="M69" s="51">
        <f>(M67*10)-((K63*K56)+K64)</f>
        <v>203050</v>
      </c>
    </row>
    <row r="70" spans="10:13">
      <c r="J70" s="46" t="s">
        <v>165</v>
      </c>
      <c r="K70" s="46" t="s">
        <v>166</v>
      </c>
      <c r="L70" s="46" t="s">
        <v>167</v>
      </c>
      <c r="M70" s="46" t="s">
        <v>168</v>
      </c>
    </row>
    <row r="71" spans="10:13">
      <c r="J71" s="49" t="s">
        <v>202</v>
      </c>
      <c r="K71" s="47">
        <v>10</v>
      </c>
      <c r="L71" s="48"/>
      <c r="M71" s="48"/>
    </row>
    <row r="72" spans="10:13">
      <c r="J72" s="49" t="s">
        <v>19</v>
      </c>
      <c r="K72" s="47">
        <v>100</v>
      </c>
      <c r="L72" s="48"/>
      <c r="M72" s="48"/>
    </row>
    <row r="73" spans="10:13">
      <c r="J73" s="49" t="s">
        <v>203</v>
      </c>
      <c r="K73" s="47">
        <v>12</v>
      </c>
      <c r="L73" s="48"/>
      <c r="M73" s="48"/>
    </row>
    <row r="74" spans="10:13">
      <c r="J74" s="49" t="s">
        <v>204</v>
      </c>
      <c r="K74" s="47">
        <v>9</v>
      </c>
      <c r="L74" s="48"/>
      <c r="M74" s="48"/>
    </row>
    <row r="75" spans="10:13">
      <c r="J75" s="49" t="s">
        <v>171</v>
      </c>
      <c r="K75" s="47">
        <v>37</v>
      </c>
      <c r="L75" s="48"/>
      <c r="M75" s="48"/>
    </row>
    <row r="76" spans="10:13">
      <c r="J76" s="49" t="s">
        <v>205</v>
      </c>
      <c r="K76" s="47">
        <v>33</v>
      </c>
      <c r="L76" s="48"/>
      <c r="M76" s="48"/>
    </row>
    <row r="77" spans="10:13">
      <c r="J77" s="49" t="s">
        <v>172</v>
      </c>
      <c r="K77" s="47">
        <v>365</v>
      </c>
      <c r="L77" s="48"/>
      <c r="M77" s="48"/>
    </row>
    <row r="78" spans="10:13">
      <c r="J78" s="49" t="s">
        <v>173</v>
      </c>
      <c r="K78" s="47">
        <v>0.6</v>
      </c>
      <c r="L78" s="48"/>
      <c r="M78" s="48"/>
    </row>
    <row r="79" spans="10:13">
      <c r="J79" s="49" t="s">
        <v>213</v>
      </c>
      <c r="K79" s="47">
        <v>50</v>
      </c>
      <c r="L79" s="48"/>
      <c r="M79" s="48"/>
    </row>
    <row r="80" spans="10:13">
      <c r="J80" s="49" t="s">
        <v>175</v>
      </c>
      <c r="K80" s="47">
        <v>0</v>
      </c>
      <c r="L80" s="48"/>
      <c r="M80" s="48"/>
    </row>
    <row r="81" spans="10:13">
      <c r="J81" s="49" t="s">
        <v>176</v>
      </c>
      <c r="K81" s="48"/>
      <c r="L81" s="50">
        <f>K71*K73*K77*K78*K72</f>
        <v>2628000</v>
      </c>
      <c r="M81" s="51">
        <f>(L81*K75+(0.8*K76*L81))/1000</f>
        <v>166615.20000000001</v>
      </c>
    </row>
    <row r="82" spans="10:13">
      <c r="J82" s="49" t="s">
        <v>207</v>
      </c>
      <c r="K82" s="48"/>
      <c r="L82" s="50">
        <f>K71*K74*K77*K78*K72</f>
        <v>1971000</v>
      </c>
      <c r="M82" s="51">
        <f>(L82*K75+(0.8*K76*L82))/1000</f>
        <v>124961.4</v>
      </c>
    </row>
    <row r="83" spans="10:13">
      <c r="J83" s="49" t="s">
        <v>178</v>
      </c>
      <c r="K83" s="52"/>
      <c r="L83" s="50">
        <f>L81-L82</f>
        <v>657000</v>
      </c>
      <c r="M83" s="51">
        <f>M81-M82</f>
        <v>41653.800000000017</v>
      </c>
    </row>
    <row r="84" spans="10:13">
      <c r="J84" s="49" t="s">
        <v>179</v>
      </c>
      <c r="K84" s="48"/>
      <c r="L84" s="53"/>
      <c r="M84" s="54">
        <f>((K79*K72)+K80)/M83</f>
        <v>0.12003706744642741</v>
      </c>
    </row>
    <row r="85" spans="10:13">
      <c r="J85" s="74" t="s">
        <v>180</v>
      </c>
      <c r="K85" s="48"/>
      <c r="L85" s="50">
        <f>L83*10</f>
        <v>6570000</v>
      </c>
      <c r="M85" s="51">
        <f>(M83*10)-((K79*K72)+K80)</f>
        <v>411538.00000000017</v>
      </c>
    </row>
  </sheetData>
  <customSheetViews>
    <customSheetView guid="{BD3BB644-FD58-43C6-8156-1BD0BBDEEE88}" state="hidden" topLeftCell="C38">
      <selection activeCell="B6" sqref="B6"/>
      <rowBreaks count="1" manualBreakCount="1">
        <brk id="37" max="16383" man="1"/>
      </rowBreaks>
      <pageMargins left="0.7" right="0.7" top="0.75" bottom="0.75" header="0.3" footer="0.3"/>
      <pageSetup paperSize="9" orientation="portrait" r:id="rId1"/>
      <headerFooter>
        <oddHeader>&amp;C4. Vandforbrug</oddHeader>
        <oddFooter>Side &amp;P af &amp;N</oddFooter>
      </headerFooter>
    </customSheetView>
    <customSheetView guid="{A1D9BC16-97D5-4B07-B3B4-7722A1CAE2B0}" state="hidden" topLeftCell="C38">
      <selection activeCell="B6" sqref="B6"/>
      <rowBreaks count="1" manualBreakCount="1">
        <brk id="37" max="16383" man="1"/>
      </rowBreaks>
      <pageMargins left="0.7" right="0.7" top="0.75" bottom="0.75" header="0.3" footer="0.3"/>
      <pageSetup paperSize="9" orientation="portrait" r:id="rId2"/>
      <headerFooter>
        <oddHeader>&amp;C4. Vandforbrug</oddHeader>
        <oddFooter>Side &amp;P af &amp;N</oddFooter>
      </headerFooter>
    </customSheetView>
    <customSheetView guid="{507F482F-13C0-4805-AED4-AEDBC347912B}" showPageBreaks="1" state="hidden" topLeftCell="C38">
      <selection activeCell="B6" sqref="B6"/>
      <rowBreaks count="1" manualBreakCount="1">
        <brk id="37" max="16383" man="1"/>
      </rowBreaks>
      <pageMargins left="0.7" right="0.7" top="0.75" bottom="0.75" header="0.3" footer="0.3"/>
      <pageSetup paperSize="9" orientation="portrait" r:id="rId3"/>
      <headerFooter>
        <oddHeader>&amp;C4. Vandforbrug</oddHeader>
        <oddFooter>Side &amp;P af &amp;N</oddFooter>
      </headerFooter>
    </customSheetView>
  </customSheetViews>
  <pageMargins left="0.7" right="0.7" top="0.75" bottom="0.75" header="0.3" footer="0.3"/>
  <pageSetup paperSize="9" orientation="portrait" r:id="rId4"/>
  <headerFooter>
    <oddHeader>&amp;C4. Vandforbrug</oddHeader>
    <oddFooter>Side &amp;P af &amp;N</oddFooter>
  </headerFooter>
  <rowBreaks count="1" manualBreakCount="1">
    <brk id="3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F31"/>
  <sheetViews>
    <sheetView showWhiteSpace="0" zoomScaleNormal="100" workbookViewId="0">
      <selection activeCell="B6" sqref="B6"/>
    </sheetView>
  </sheetViews>
  <sheetFormatPr defaultRowHeight="15"/>
  <cols>
    <col min="1" max="1" width="4.42578125" customWidth="1"/>
    <col min="2" max="2" width="24" customWidth="1"/>
    <col min="3" max="3" width="15.7109375" customWidth="1"/>
    <col min="4" max="4" width="12" style="104" customWidth="1"/>
    <col min="5" max="5" width="16" style="113" customWidth="1"/>
    <col min="6" max="6" width="10.5703125" style="113" customWidth="1"/>
  </cols>
  <sheetData>
    <row r="1" spans="1:6" s="75" customFormat="1">
      <c r="A1" s="81"/>
      <c r="B1" s="7"/>
      <c r="C1" s="101"/>
      <c r="D1" s="102"/>
      <c r="E1" s="110"/>
      <c r="F1" s="110"/>
    </row>
    <row r="2" spans="1:6">
      <c r="A2" s="45"/>
      <c r="B2" s="45" t="s">
        <v>301</v>
      </c>
      <c r="C2" s="45" t="s">
        <v>302</v>
      </c>
      <c r="D2" s="103" t="s">
        <v>303</v>
      </c>
      <c r="E2" s="111" t="s">
        <v>314</v>
      </c>
      <c r="F2" s="111" t="s">
        <v>304</v>
      </c>
    </row>
    <row r="3" spans="1:6">
      <c r="A3" s="105"/>
      <c r="B3" s="106" t="s">
        <v>308</v>
      </c>
      <c r="C3" s="105" t="s">
        <v>306</v>
      </c>
      <c r="D3" s="107" t="s">
        <v>57</v>
      </c>
      <c r="E3" s="112" t="s">
        <v>312</v>
      </c>
      <c r="F3" s="112" t="s">
        <v>305</v>
      </c>
    </row>
    <row r="4" spans="1:6">
      <c r="A4" s="105"/>
      <c r="B4" s="106" t="s">
        <v>309</v>
      </c>
      <c r="C4" s="105" t="s">
        <v>306</v>
      </c>
      <c r="D4" s="107" t="s">
        <v>311</v>
      </c>
      <c r="E4" s="112"/>
      <c r="F4" s="112" t="s">
        <v>315</v>
      </c>
    </row>
    <row r="5" spans="1:6">
      <c r="A5" s="105"/>
      <c r="B5" s="106" t="s">
        <v>310</v>
      </c>
      <c r="C5" s="105" t="s">
        <v>307</v>
      </c>
      <c r="D5" s="107" t="s">
        <v>57</v>
      </c>
      <c r="E5" s="112" t="s">
        <v>313</v>
      </c>
      <c r="F5" s="112" t="s">
        <v>316</v>
      </c>
    </row>
    <row r="6" spans="1:6">
      <c r="A6" s="18">
        <v>1</v>
      </c>
      <c r="B6" s="164"/>
      <c r="C6" s="22" t="s">
        <v>91</v>
      </c>
      <c r="D6" s="109"/>
      <c r="E6" s="118"/>
      <c r="F6" s="118"/>
    </row>
    <row r="7" spans="1:6">
      <c r="A7" s="18">
        <v>2</v>
      </c>
      <c r="B7" s="108" t="s">
        <v>91</v>
      </c>
      <c r="C7" s="22" t="s">
        <v>91</v>
      </c>
      <c r="D7" s="109"/>
      <c r="E7" s="118"/>
      <c r="F7" s="118"/>
    </row>
    <row r="8" spans="1:6">
      <c r="A8" s="18">
        <v>3</v>
      </c>
      <c r="B8" s="108" t="s">
        <v>91</v>
      </c>
      <c r="C8" s="22" t="s">
        <v>91</v>
      </c>
      <c r="D8" s="109"/>
      <c r="E8" s="118"/>
      <c r="F8" s="118"/>
    </row>
    <row r="9" spans="1:6">
      <c r="A9" s="18">
        <v>4</v>
      </c>
      <c r="B9" s="108" t="s">
        <v>91</v>
      </c>
      <c r="C9" s="22" t="s">
        <v>91</v>
      </c>
      <c r="D9" s="109"/>
      <c r="E9" s="118"/>
      <c r="F9" s="118"/>
    </row>
    <row r="10" spans="1:6">
      <c r="A10" s="18">
        <v>5</v>
      </c>
      <c r="B10" s="108" t="s">
        <v>91</v>
      </c>
      <c r="C10" s="22" t="s">
        <v>91</v>
      </c>
      <c r="D10" s="109"/>
      <c r="E10" s="118"/>
      <c r="F10" s="118"/>
    </row>
    <row r="11" spans="1:6">
      <c r="A11" s="18">
        <v>6</v>
      </c>
      <c r="B11" s="108" t="s">
        <v>91</v>
      </c>
      <c r="C11" s="22" t="s">
        <v>91</v>
      </c>
      <c r="D11" s="109"/>
      <c r="E11" s="118"/>
      <c r="F11" s="118"/>
    </row>
    <row r="12" spans="1:6">
      <c r="A12" s="18">
        <v>7</v>
      </c>
      <c r="B12" s="108" t="s">
        <v>91</v>
      </c>
      <c r="C12" s="22" t="s">
        <v>91</v>
      </c>
      <c r="D12" s="109"/>
      <c r="E12" s="118"/>
      <c r="F12" s="118"/>
    </row>
    <row r="13" spans="1:6">
      <c r="A13" s="18">
        <v>8</v>
      </c>
      <c r="B13" s="108" t="s">
        <v>91</v>
      </c>
      <c r="C13" s="22" t="s">
        <v>91</v>
      </c>
      <c r="D13" s="109"/>
      <c r="E13" s="118"/>
      <c r="F13" s="118"/>
    </row>
    <row r="14" spans="1:6">
      <c r="A14" s="18">
        <v>9</v>
      </c>
      <c r="B14" s="108" t="s">
        <v>91</v>
      </c>
      <c r="C14" s="22" t="s">
        <v>91</v>
      </c>
      <c r="D14" s="109"/>
      <c r="E14" s="118"/>
      <c r="F14" s="118"/>
    </row>
    <row r="15" spans="1:6">
      <c r="A15" s="18">
        <v>10</v>
      </c>
      <c r="B15" s="108" t="s">
        <v>91</v>
      </c>
      <c r="C15" s="22" t="s">
        <v>91</v>
      </c>
      <c r="D15" s="109"/>
      <c r="E15" s="118"/>
      <c r="F15" s="118"/>
    </row>
    <row r="16" spans="1:6">
      <c r="A16" s="18">
        <v>11</v>
      </c>
      <c r="B16" s="108" t="s">
        <v>91</v>
      </c>
      <c r="C16" s="22" t="s">
        <v>91</v>
      </c>
      <c r="D16" s="109"/>
      <c r="E16" s="118"/>
      <c r="F16" s="118"/>
    </row>
    <row r="17" spans="1:6">
      <c r="A17" s="18">
        <v>12</v>
      </c>
      <c r="B17" s="108" t="s">
        <v>91</v>
      </c>
      <c r="C17" s="22" t="s">
        <v>91</v>
      </c>
      <c r="D17" s="109"/>
      <c r="E17" s="118"/>
      <c r="F17" s="118"/>
    </row>
    <row r="18" spans="1:6">
      <c r="A18" s="18">
        <v>13</v>
      </c>
      <c r="B18" s="108" t="s">
        <v>91</v>
      </c>
      <c r="C18" s="22" t="s">
        <v>91</v>
      </c>
      <c r="D18" s="109"/>
      <c r="E18" s="118"/>
      <c r="F18" s="118"/>
    </row>
    <row r="19" spans="1:6">
      <c r="A19" s="18">
        <v>14</v>
      </c>
      <c r="B19" s="108" t="s">
        <v>91</v>
      </c>
      <c r="C19" s="22" t="s">
        <v>91</v>
      </c>
      <c r="D19" s="109"/>
      <c r="E19" s="118"/>
      <c r="F19" s="118"/>
    </row>
    <row r="20" spans="1:6">
      <c r="A20" s="18">
        <v>15</v>
      </c>
      <c r="B20" s="108" t="s">
        <v>91</v>
      </c>
      <c r="C20" s="22" t="s">
        <v>91</v>
      </c>
      <c r="D20" s="109"/>
      <c r="E20" s="118"/>
      <c r="F20" s="118"/>
    </row>
    <row r="21" spans="1:6">
      <c r="A21" s="18">
        <v>16</v>
      </c>
      <c r="B21" s="108" t="s">
        <v>91</v>
      </c>
      <c r="C21" s="22" t="s">
        <v>91</v>
      </c>
      <c r="D21" s="109"/>
      <c r="E21" s="118"/>
      <c r="F21" s="118"/>
    </row>
    <row r="22" spans="1:6">
      <c r="A22" s="18">
        <v>17</v>
      </c>
      <c r="B22" s="108" t="s">
        <v>91</v>
      </c>
      <c r="C22" s="22" t="s">
        <v>91</v>
      </c>
      <c r="D22" s="109"/>
      <c r="E22" s="118"/>
      <c r="F22" s="118"/>
    </row>
    <row r="23" spans="1:6">
      <c r="A23" s="18">
        <v>18</v>
      </c>
      <c r="B23" s="108" t="s">
        <v>91</v>
      </c>
      <c r="C23" s="22" t="s">
        <v>91</v>
      </c>
      <c r="D23" s="109"/>
      <c r="E23" s="118"/>
      <c r="F23" s="118"/>
    </row>
    <row r="24" spans="1:6">
      <c r="A24" s="18">
        <v>19</v>
      </c>
      <c r="B24" s="108" t="s">
        <v>91</v>
      </c>
      <c r="C24" s="22" t="s">
        <v>91</v>
      </c>
      <c r="D24" s="109"/>
      <c r="E24" s="118"/>
      <c r="F24" s="118"/>
    </row>
    <row r="25" spans="1:6">
      <c r="A25" s="18">
        <v>20</v>
      </c>
      <c r="B25" s="108" t="s">
        <v>91</v>
      </c>
      <c r="C25" s="22" t="s">
        <v>91</v>
      </c>
      <c r="D25" s="109"/>
      <c r="E25" s="118"/>
      <c r="F25" s="118"/>
    </row>
    <row r="27" spans="1:6">
      <c r="A27" s="114"/>
    </row>
    <row r="28" spans="1:6">
      <c r="A28" s="114" t="s">
        <v>317</v>
      </c>
    </row>
    <row r="29" spans="1:6">
      <c r="A29" s="117"/>
    </row>
    <row r="30" spans="1:6">
      <c r="A30" s="115"/>
    </row>
    <row r="31" spans="1:6">
      <c r="A31" s="116"/>
    </row>
  </sheetData>
  <customSheetViews>
    <customSheetView guid="{BD3BB644-FD58-43C6-8156-1BD0BBDEEE88}" state="hidden">
      <selection activeCell="B6" sqref="B6"/>
      <pageMargins left="0.7" right="0.7" top="0.75" bottom="0.75" header="0.3" footer="0.3"/>
      <pageSetup paperSize="9" orientation="portrait" r:id="rId1"/>
      <headerFooter>
        <oddHeader>&amp;C5. Rengøringsmidler</oddHeader>
        <oddFooter>Side &amp;P af &amp;N</oddFooter>
      </headerFooter>
    </customSheetView>
    <customSheetView guid="{A1D9BC16-97D5-4B07-B3B4-7722A1CAE2B0}" state="hidden">
      <selection activeCell="B6" sqref="B6"/>
      <pageMargins left="0.7" right="0.7" top="0.75" bottom="0.75" header="0.3" footer="0.3"/>
      <pageSetup paperSize="9" orientation="portrait" r:id="rId2"/>
      <headerFooter>
        <oddHeader>&amp;C5. Rengøringsmidler</oddHeader>
        <oddFooter>Side &amp;P af &amp;N</oddFooter>
      </headerFooter>
    </customSheetView>
    <customSheetView guid="{507F482F-13C0-4805-AED4-AEDBC347912B}" showPageBreaks="1" state="hidden">
      <selection activeCell="B6" sqref="B6"/>
      <pageMargins left="0.7" right="0.7" top="0.75" bottom="0.75" header="0.3" footer="0.3"/>
      <pageSetup paperSize="9" orientation="portrait" r:id="rId3"/>
      <headerFooter>
        <oddHeader>&amp;C5. Rengøringsmidler</oddHeader>
        <oddFooter>Side &amp;P af &amp;N</oddFooter>
      </headerFooter>
    </customSheetView>
  </customSheetViews>
  <pageMargins left="0.7" right="0.7" top="0.75" bottom="0.75" header="0.3" footer="0.3"/>
  <pageSetup paperSize="9" orientation="portrait" r:id="rId4"/>
  <headerFooter>
    <oddHeader>&amp;C5. Rengøringsmidler</oddHeader>
    <oddFooter>Side &amp;P af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K25"/>
  <sheetViews>
    <sheetView topLeftCell="A2" zoomScaleNormal="100" zoomScaleSheetLayoutView="93" workbookViewId="0">
      <selection activeCell="B6" sqref="B6"/>
    </sheetView>
  </sheetViews>
  <sheetFormatPr defaultColWidth="9.28515625" defaultRowHeight="10.5"/>
  <cols>
    <col min="1" max="1" width="16" style="6" customWidth="1"/>
    <col min="2" max="2" width="52.28515625" style="6" customWidth="1"/>
    <col min="3" max="3" width="45.28515625" style="6" customWidth="1"/>
    <col min="4" max="4" width="15" style="6" customWidth="1"/>
    <col min="5" max="5" width="11.28515625" style="6" customWidth="1"/>
    <col min="6" max="6" width="10.42578125" style="6" customWidth="1"/>
    <col min="7" max="7" width="10.28515625" style="6" customWidth="1"/>
    <col min="8" max="8" width="9.28515625" style="6" customWidth="1"/>
    <col min="9" max="9" width="9.28515625" style="6"/>
    <col min="10" max="10" width="10.28515625" style="6" customWidth="1"/>
    <col min="11" max="16384" width="9.28515625" style="6"/>
  </cols>
  <sheetData>
    <row r="1" spans="1:11">
      <c r="A1" s="13" t="s">
        <v>242</v>
      </c>
      <c r="B1" s="7"/>
      <c r="C1" s="79"/>
      <c r="E1" s="13" t="s">
        <v>350</v>
      </c>
    </row>
    <row r="2" spans="1:11">
      <c r="A2" s="13"/>
      <c r="B2" s="81" t="s">
        <v>268</v>
      </c>
      <c r="C2" s="79"/>
      <c r="F2" s="6" t="s">
        <v>270</v>
      </c>
    </row>
    <row r="3" spans="1:11" ht="31.5">
      <c r="A3" s="82" t="s">
        <v>235</v>
      </c>
      <c r="B3" s="82" t="s">
        <v>231</v>
      </c>
      <c r="C3" s="82" t="s">
        <v>58</v>
      </c>
      <c r="D3" s="82" t="s">
        <v>240</v>
      </c>
      <c r="E3" s="82" t="s">
        <v>233</v>
      </c>
      <c r="F3" s="82" t="s">
        <v>269</v>
      </c>
      <c r="G3" s="82" t="s">
        <v>266</v>
      </c>
      <c r="H3" s="82" t="s">
        <v>328</v>
      </c>
      <c r="I3" s="82" t="s">
        <v>247</v>
      </c>
      <c r="J3" s="82" t="s">
        <v>264</v>
      </c>
      <c r="K3" s="82" t="s">
        <v>265</v>
      </c>
    </row>
    <row r="4" spans="1:11" ht="42">
      <c r="A4" s="83" t="s">
        <v>224</v>
      </c>
      <c r="B4" s="84" t="s">
        <v>329</v>
      </c>
      <c r="C4" s="85" t="s">
        <v>330</v>
      </c>
      <c r="D4" s="86" t="s">
        <v>243</v>
      </c>
      <c r="E4" s="87">
        <v>1</v>
      </c>
      <c r="F4" s="88">
        <v>16000</v>
      </c>
      <c r="G4" s="91">
        <v>150</v>
      </c>
      <c r="H4" s="91">
        <v>170</v>
      </c>
      <c r="I4" s="91">
        <v>165</v>
      </c>
      <c r="J4" s="92">
        <f>E4*F4*G4</f>
        <v>2400000</v>
      </c>
      <c r="K4" s="92">
        <f>(G4*I4)+(H4*12*E4)</f>
        <v>26790</v>
      </c>
    </row>
    <row r="5" spans="1:11" ht="67.5" customHeight="1">
      <c r="A5" s="83" t="s">
        <v>239</v>
      </c>
      <c r="B5" s="84" t="s">
        <v>331</v>
      </c>
      <c r="C5" s="85" t="s">
        <v>344</v>
      </c>
      <c r="D5" s="86" t="s">
        <v>243</v>
      </c>
      <c r="E5" s="87">
        <v>2</v>
      </c>
      <c r="F5" s="88">
        <v>600</v>
      </c>
      <c r="G5" s="91">
        <v>12</v>
      </c>
      <c r="H5" s="91">
        <v>30</v>
      </c>
      <c r="I5" s="91">
        <v>48</v>
      </c>
      <c r="J5" s="92">
        <f t="shared" ref="J5:J24" si="0">E5*F5*G5</f>
        <v>14400</v>
      </c>
      <c r="K5" s="92">
        <f t="shared" ref="K5:K24" si="1">(G5*I5)+(H5*12*E5)</f>
        <v>1296</v>
      </c>
    </row>
    <row r="6" spans="1:11" ht="31.5">
      <c r="A6" s="83" t="s">
        <v>225</v>
      </c>
      <c r="B6" s="163" t="s">
        <v>332</v>
      </c>
      <c r="C6" s="85" t="s">
        <v>271</v>
      </c>
      <c r="D6" s="86" t="s">
        <v>243</v>
      </c>
      <c r="E6" s="87"/>
      <c r="F6" s="88"/>
      <c r="G6" s="91"/>
      <c r="H6" s="91"/>
      <c r="I6" s="91"/>
      <c r="J6" s="92">
        <f t="shared" si="0"/>
        <v>0</v>
      </c>
      <c r="K6" s="92">
        <f t="shared" si="1"/>
        <v>0</v>
      </c>
    </row>
    <row r="7" spans="1:11" ht="45" customHeight="1">
      <c r="A7" s="83" t="s">
        <v>226</v>
      </c>
      <c r="B7" s="84" t="s">
        <v>333</v>
      </c>
      <c r="C7" s="85" t="s">
        <v>241</v>
      </c>
      <c r="D7" s="86" t="s">
        <v>243</v>
      </c>
      <c r="E7" s="87"/>
      <c r="F7" s="88"/>
      <c r="G7" s="91"/>
      <c r="H7" s="91"/>
      <c r="I7" s="91"/>
      <c r="J7" s="92">
        <f t="shared" si="0"/>
        <v>0</v>
      </c>
      <c r="K7" s="92">
        <f t="shared" si="1"/>
        <v>0</v>
      </c>
    </row>
    <row r="8" spans="1:11" ht="31.5">
      <c r="A8" s="89" t="s">
        <v>246</v>
      </c>
      <c r="B8" s="84" t="s">
        <v>346</v>
      </c>
      <c r="C8" s="85" t="s">
        <v>345</v>
      </c>
      <c r="D8" s="86" t="s">
        <v>243</v>
      </c>
      <c r="E8" s="87"/>
      <c r="F8" s="88"/>
      <c r="G8" s="91"/>
      <c r="H8" s="91"/>
      <c r="I8" s="91"/>
      <c r="J8" s="92">
        <f t="shared" si="0"/>
        <v>0</v>
      </c>
      <c r="K8" s="92">
        <f t="shared" si="1"/>
        <v>0</v>
      </c>
    </row>
    <row r="9" spans="1:11" ht="54" customHeight="1">
      <c r="A9" s="83" t="s">
        <v>232</v>
      </c>
      <c r="B9" s="84" t="s">
        <v>347</v>
      </c>
      <c r="C9" s="85" t="s">
        <v>348</v>
      </c>
      <c r="D9" s="86" t="s">
        <v>243</v>
      </c>
      <c r="E9" s="87"/>
      <c r="F9" s="88"/>
      <c r="G9" s="91"/>
      <c r="H9" s="91"/>
      <c r="I9" s="91"/>
      <c r="J9" s="92">
        <f t="shared" si="0"/>
        <v>0</v>
      </c>
      <c r="K9" s="92">
        <f t="shared" si="1"/>
        <v>0</v>
      </c>
    </row>
    <row r="10" spans="1:11" ht="27.75" customHeight="1">
      <c r="A10" s="83" t="s">
        <v>227</v>
      </c>
      <c r="B10" s="84" t="s">
        <v>244</v>
      </c>
      <c r="C10" s="85" t="s">
        <v>245</v>
      </c>
      <c r="D10" s="86" t="s">
        <v>243</v>
      </c>
      <c r="E10" s="87"/>
      <c r="F10" s="88"/>
      <c r="G10" s="91"/>
      <c r="H10" s="91"/>
      <c r="I10" s="91"/>
      <c r="J10" s="92">
        <f t="shared" si="0"/>
        <v>0</v>
      </c>
      <c r="K10" s="92">
        <f t="shared" si="1"/>
        <v>0</v>
      </c>
    </row>
    <row r="11" spans="1:11" ht="31.5">
      <c r="A11" s="83" t="s">
        <v>228</v>
      </c>
      <c r="B11" s="84" t="s">
        <v>349</v>
      </c>
      <c r="C11" s="85" t="s">
        <v>245</v>
      </c>
      <c r="D11" s="86" t="s">
        <v>243</v>
      </c>
      <c r="E11" s="87"/>
      <c r="F11" s="88"/>
      <c r="G11" s="91"/>
      <c r="H11" s="91"/>
      <c r="I11" s="91"/>
      <c r="J11" s="92">
        <f t="shared" si="0"/>
        <v>0</v>
      </c>
      <c r="K11" s="92">
        <f t="shared" si="1"/>
        <v>0</v>
      </c>
    </row>
    <row r="12" spans="1:11" ht="42">
      <c r="A12" s="83" t="s">
        <v>229</v>
      </c>
      <c r="B12" s="84" t="s">
        <v>262</v>
      </c>
      <c r="C12" s="85" t="s">
        <v>245</v>
      </c>
      <c r="D12" s="86" t="s">
        <v>243</v>
      </c>
      <c r="E12" s="87"/>
      <c r="F12" s="88"/>
      <c r="G12" s="91"/>
      <c r="H12" s="91"/>
      <c r="I12" s="91"/>
      <c r="J12" s="92">
        <f t="shared" si="0"/>
        <v>0</v>
      </c>
      <c r="K12" s="92">
        <f t="shared" si="1"/>
        <v>0</v>
      </c>
    </row>
    <row r="13" spans="1:11" ht="45" customHeight="1">
      <c r="A13" s="83" t="s">
        <v>230</v>
      </c>
      <c r="B13" s="84" t="s">
        <v>351</v>
      </c>
      <c r="C13" s="85" t="s">
        <v>334</v>
      </c>
      <c r="D13" s="86" t="s">
        <v>243</v>
      </c>
      <c r="E13" s="87"/>
      <c r="F13" s="88"/>
      <c r="G13" s="91"/>
      <c r="H13" s="91"/>
      <c r="I13" s="91"/>
      <c r="J13" s="92">
        <f t="shared" si="0"/>
        <v>0</v>
      </c>
      <c r="K13" s="92">
        <f t="shared" si="1"/>
        <v>0</v>
      </c>
    </row>
    <row r="14" spans="1:11" ht="34.5" customHeight="1">
      <c r="A14" s="83" t="s">
        <v>238</v>
      </c>
      <c r="B14" s="84" t="s">
        <v>261</v>
      </c>
      <c r="C14" s="85" t="s">
        <v>335</v>
      </c>
      <c r="D14" s="86" t="s">
        <v>243</v>
      </c>
      <c r="E14" s="87"/>
      <c r="F14" s="88"/>
      <c r="G14" s="91"/>
      <c r="H14" s="91"/>
      <c r="I14" s="91"/>
      <c r="J14" s="92">
        <f t="shared" si="0"/>
        <v>0</v>
      </c>
      <c r="K14" s="92">
        <f t="shared" si="1"/>
        <v>0</v>
      </c>
    </row>
    <row r="15" spans="1:11" ht="24" customHeight="1">
      <c r="A15" s="83" t="s">
        <v>236</v>
      </c>
      <c r="B15" s="84" t="s">
        <v>248</v>
      </c>
      <c r="C15" s="85" t="s">
        <v>245</v>
      </c>
      <c r="D15" s="86" t="s">
        <v>243</v>
      </c>
      <c r="E15" s="87"/>
      <c r="F15" s="88"/>
      <c r="G15" s="91"/>
      <c r="H15" s="91"/>
      <c r="I15" s="91"/>
      <c r="J15" s="92">
        <f t="shared" si="0"/>
        <v>0</v>
      </c>
      <c r="K15" s="92">
        <f t="shared" si="1"/>
        <v>0</v>
      </c>
    </row>
    <row r="16" spans="1:11" ht="54.75" customHeight="1">
      <c r="A16" s="83" t="s">
        <v>249</v>
      </c>
      <c r="B16" s="84" t="s">
        <v>336</v>
      </c>
      <c r="C16" s="85" t="s">
        <v>337</v>
      </c>
      <c r="D16" s="86" t="s">
        <v>243</v>
      </c>
      <c r="E16" s="87"/>
      <c r="F16" s="88"/>
      <c r="G16" s="91"/>
      <c r="H16" s="91"/>
      <c r="I16" s="91"/>
      <c r="J16" s="92">
        <f t="shared" si="0"/>
        <v>0</v>
      </c>
      <c r="K16" s="92">
        <f t="shared" si="1"/>
        <v>0</v>
      </c>
    </row>
    <row r="17" spans="1:11" ht="31.5">
      <c r="A17" s="83" t="s">
        <v>234</v>
      </c>
      <c r="B17" s="84" t="s">
        <v>260</v>
      </c>
      <c r="C17" s="85" t="s">
        <v>335</v>
      </c>
      <c r="D17" s="86" t="s">
        <v>243</v>
      </c>
      <c r="E17" s="87"/>
      <c r="F17" s="88"/>
      <c r="G17" s="91"/>
      <c r="H17" s="91"/>
      <c r="I17" s="91"/>
      <c r="J17" s="92">
        <f t="shared" si="0"/>
        <v>0</v>
      </c>
      <c r="K17" s="92">
        <f t="shared" si="1"/>
        <v>0</v>
      </c>
    </row>
    <row r="18" spans="1:11" ht="31.5">
      <c r="A18" s="83" t="s">
        <v>237</v>
      </c>
      <c r="B18" s="84" t="s">
        <v>263</v>
      </c>
      <c r="C18" s="85" t="s">
        <v>338</v>
      </c>
      <c r="D18" s="86" t="s">
        <v>243</v>
      </c>
      <c r="E18" s="87"/>
      <c r="F18" s="88"/>
      <c r="G18" s="91"/>
      <c r="H18" s="91"/>
      <c r="I18" s="91"/>
      <c r="J18" s="92">
        <f t="shared" si="0"/>
        <v>0</v>
      </c>
      <c r="K18" s="92">
        <f t="shared" si="1"/>
        <v>0</v>
      </c>
    </row>
    <row r="19" spans="1:11" ht="30" customHeight="1">
      <c r="A19" s="83" t="s">
        <v>259</v>
      </c>
      <c r="B19" s="84" t="s">
        <v>339</v>
      </c>
      <c r="C19" s="85" t="s">
        <v>340</v>
      </c>
      <c r="D19" s="86" t="s">
        <v>243</v>
      </c>
      <c r="E19" s="87"/>
      <c r="F19" s="88"/>
      <c r="G19" s="91"/>
      <c r="H19" s="91"/>
      <c r="I19" s="91"/>
      <c r="J19" s="92">
        <f t="shared" si="0"/>
        <v>0</v>
      </c>
      <c r="K19" s="92">
        <f t="shared" si="1"/>
        <v>0</v>
      </c>
    </row>
    <row r="20" spans="1:11" ht="33.75" customHeight="1">
      <c r="A20" s="83" t="s">
        <v>354</v>
      </c>
      <c r="B20" s="84" t="s">
        <v>357</v>
      </c>
      <c r="C20" s="85" t="s">
        <v>355</v>
      </c>
      <c r="D20" s="86" t="s">
        <v>356</v>
      </c>
      <c r="E20" s="87"/>
      <c r="F20" s="88"/>
      <c r="G20" s="91"/>
      <c r="H20" s="91"/>
      <c r="I20" s="91"/>
      <c r="J20" s="92"/>
      <c r="K20" s="92"/>
    </row>
    <row r="21" spans="1:11" ht="26.25" customHeight="1">
      <c r="A21" s="89" t="s">
        <v>358</v>
      </c>
      <c r="B21" s="84" t="s">
        <v>360</v>
      </c>
      <c r="C21" s="85" t="s">
        <v>359</v>
      </c>
      <c r="D21" s="86" t="s">
        <v>356</v>
      </c>
      <c r="E21" s="87"/>
      <c r="F21" s="88"/>
      <c r="G21" s="91"/>
      <c r="H21" s="91"/>
      <c r="I21" s="91"/>
      <c r="J21" s="92"/>
      <c r="K21" s="92"/>
    </row>
    <row r="22" spans="1:11" ht="21">
      <c r="A22" s="83" t="s">
        <v>341</v>
      </c>
      <c r="B22" s="84" t="s">
        <v>352</v>
      </c>
      <c r="C22" s="85" t="s">
        <v>91</v>
      </c>
      <c r="D22" s="86"/>
      <c r="E22" s="87"/>
      <c r="F22" s="88"/>
      <c r="G22" s="91"/>
      <c r="H22" s="91"/>
      <c r="I22" s="91"/>
      <c r="J22" s="92">
        <f t="shared" si="0"/>
        <v>0</v>
      </c>
      <c r="K22" s="92">
        <f t="shared" si="1"/>
        <v>0</v>
      </c>
    </row>
    <row r="23" spans="1:11" ht="21">
      <c r="A23" s="83" t="s">
        <v>342</v>
      </c>
      <c r="B23" s="84" t="s">
        <v>353</v>
      </c>
      <c r="C23" s="85" t="s">
        <v>91</v>
      </c>
      <c r="D23" s="86"/>
      <c r="E23" s="87"/>
      <c r="F23" s="88"/>
      <c r="G23" s="91"/>
      <c r="H23" s="91"/>
      <c r="I23" s="91"/>
      <c r="J23" s="92">
        <f t="shared" si="0"/>
        <v>0</v>
      </c>
      <c r="K23" s="92">
        <f t="shared" si="1"/>
        <v>0</v>
      </c>
    </row>
    <row r="24" spans="1:11" ht="21">
      <c r="A24" s="83" t="s">
        <v>343</v>
      </c>
      <c r="B24" s="84" t="s">
        <v>353</v>
      </c>
      <c r="C24" s="85"/>
      <c r="D24" s="86"/>
      <c r="E24" s="87"/>
      <c r="F24" s="88"/>
      <c r="G24" s="91"/>
      <c r="H24" s="91"/>
      <c r="I24" s="91"/>
      <c r="J24" s="92">
        <f t="shared" si="0"/>
        <v>0</v>
      </c>
      <c r="K24" s="92">
        <f t="shared" si="1"/>
        <v>0</v>
      </c>
    </row>
    <row r="25" spans="1:11">
      <c r="A25" s="90" t="s">
        <v>267</v>
      </c>
      <c r="B25" s="84"/>
      <c r="C25" s="85"/>
      <c r="D25" s="86"/>
      <c r="E25" s="87">
        <f>SUM(E4:E24)</f>
        <v>3</v>
      </c>
      <c r="F25" s="87">
        <f t="shared" ref="F25:I25" si="2">SUM(F4:F24)</f>
        <v>16600</v>
      </c>
      <c r="G25" s="87">
        <f t="shared" si="2"/>
        <v>162</v>
      </c>
      <c r="H25" s="87">
        <f t="shared" si="2"/>
        <v>200</v>
      </c>
      <c r="I25" s="87">
        <f t="shared" si="2"/>
        <v>213</v>
      </c>
      <c r="J25" s="92">
        <f>SUM(J4:J24)</f>
        <v>2414400</v>
      </c>
      <c r="K25" s="48">
        <f>SUM(K4:K24)</f>
        <v>28086</v>
      </c>
    </row>
  </sheetData>
  <customSheetViews>
    <customSheetView guid="{BD3BB644-FD58-43C6-8156-1BD0BBDEEE88}" state="hidden" topLeftCell="A2">
      <selection activeCell="B6" sqref="B6"/>
      <pageMargins left="0.7" right="0.7" top="0.75" bottom="0.75" header="0.3" footer="0.3"/>
      <pageSetup paperSize="9" orientation="landscape" r:id="rId1"/>
      <headerFooter>
        <oddHeader>&amp;C6. Affald</oddHeader>
        <oddFooter>Side &amp;P af &amp;N</oddFooter>
      </headerFooter>
    </customSheetView>
    <customSheetView guid="{A1D9BC16-97D5-4B07-B3B4-7722A1CAE2B0}" state="hidden" topLeftCell="A2">
      <selection activeCell="B6" sqref="B6"/>
      <pageMargins left="0.7" right="0.7" top="0.75" bottom="0.75" header="0.3" footer="0.3"/>
      <pageSetup paperSize="9" orientation="landscape" r:id="rId2"/>
      <headerFooter>
        <oddHeader>&amp;C6. Affald</oddHeader>
        <oddFooter>Side &amp;P af &amp;N</oddFooter>
      </headerFooter>
    </customSheetView>
    <customSheetView guid="{507F482F-13C0-4805-AED4-AEDBC347912B}" showPageBreaks="1" state="hidden" topLeftCell="A2">
      <selection activeCell="B6" sqref="B6"/>
      <pageMargins left="0.7" right="0.7" top="0.75" bottom="0.75" header="0.3" footer="0.3"/>
      <pageSetup paperSize="9" orientation="landscape" r:id="rId3"/>
      <headerFooter>
        <oddHeader>&amp;C6. Affald</oddHeader>
        <oddFooter>Side &amp;P af &amp;N</oddFooter>
      </headerFooter>
    </customSheetView>
  </customSheetViews>
  <pageMargins left="0.7" right="0.7" top="0.75" bottom="0.75" header="0.3" footer="0.3"/>
  <pageSetup paperSize="9" orientation="landscape" r:id="rId4"/>
  <headerFooter>
    <oddHeader>&amp;C6. Affald</oddHeader>
    <oddFooter>Side &amp;P af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N52"/>
  <sheetViews>
    <sheetView zoomScaleNormal="100" workbookViewId="0">
      <selection activeCell="B6" sqref="B6"/>
    </sheetView>
  </sheetViews>
  <sheetFormatPr defaultRowHeight="15"/>
  <cols>
    <col min="1" max="1" width="5" customWidth="1"/>
    <col min="2" max="2" width="9.42578125" bestFit="1" customWidth="1"/>
    <col min="3" max="3" width="10.5703125" bestFit="1" customWidth="1"/>
    <col min="4" max="4" width="9.42578125" bestFit="1" customWidth="1"/>
    <col min="5" max="5" width="10.7109375" customWidth="1"/>
    <col min="6" max="7" width="9.7109375" bestFit="1" customWidth="1"/>
    <col min="8" max="8" width="12.28515625" customWidth="1"/>
    <col min="9" max="9" width="9.7109375" customWidth="1"/>
    <col min="11" max="11" width="27.42578125" customWidth="1"/>
    <col min="12" max="13" width="9.28515625" bestFit="1" customWidth="1"/>
    <col min="14" max="14" width="9.42578125" bestFit="1" customWidth="1"/>
  </cols>
  <sheetData>
    <row r="1" spans="1:14">
      <c r="A1" s="13" t="s">
        <v>164</v>
      </c>
      <c r="B1" s="7"/>
      <c r="C1" s="8"/>
      <c r="D1" s="6"/>
      <c r="E1" s="75"/>
      <c r="F1" s="6"/>
      <c r="G1" s="6"/>
      <c r="K1" s="13" t="s">
        <v>291</v>
      </c>
    </row>
    <row r="2" spans="1:14" ht="18">
      <c r="A2" s="45"/>
      <c r="B2" s="45" t="s">
        <v>146</v>
      </c>
      <c r="C2" s="45" t="s">
        <v>181</v>
      </c>
      <c r="D2" s="45" t="s">
        <v>182</v>
      </c>
      <c r="E2" s="45" t="s">
        <v>149</v>
      </c>
      <c r="F2" s="45" t="s">
        <v>215</v>
      </c>
      <c r="G2" s="45" t="s">
        <v>150</v>
      </c>
      <c r="H2" s="45" t="s">
        <v>183</v>
      </c>
      <c r="I2" s="45" t="s">
        <v>152</v>
      </c>
      <c r="K2" s="46" t="s">
        <v>165</v>
      </c>
      <c r="L2" s="46" t="s">
        <v>166</v>
      </c>
      <c r="M2" s="46" t="s">
        <v>276</v>
      </c>
      <c r="N2" s="46" t="s">
        <v>168</v>
      </c>
    </row>
    <row r="3" spans="1:14">
      <c r="A3" s="14">
        <v>0</v>
      </c>
      <c r="B3" s="15">
        <v>40554</v>
      </c>
      <c r="C3" s="16">
        <v>35000</v>
      </c>
      <c r="D3" s="16">
        <v>10000</v>
      </c>
      <c r="E3" s="16">
        <v>30</v>
      </c>
      <c r="F3" s="16">
        <v>2</v>
      </c>
      <c r="G3" s="16">
        <f>D3*F3/E3</f>
        <v>666.66666666666663</v>
      </c>
      <c r="H3" s="16">
        <f>D3/E3*30</f>
        <v>10000</v>
      </c>
      <c r="I3" s="17">
        <f>F3*H3</f>
        <v>20000</v>
      </c>
      <c r="K3" s="49" t="s">
        <v>172</v>
      </c>
      <c r="L3" s="47">
        <v>355</v>
      </c>
      <c r="M3" s="48"/>
      <c r="N3" s="48"/>
    </row>
    <row r="4" spans="1:14">
      <c r="A4" s="14">
        <v>0</v>
      </c>
      <c r="B4" s="15">
        <v>40586</v>
      </c>
      <c r="C4" s="16">
        <v>75000</v>
      </c>
      <c r="D4" s="16">
        <f>C4-C3</f>
        <v>40000</v>
      </c>
      <c r="E4" s="16">
        <f>B4-B3</f>
        <v>32</v>
      </c>
      <c r="F4" s="16">
        <v>2</v>
      </c>
      <c r="G4" s="16">
        <f>D4*F4/E4</f>
        <v>2500</v>
      </c>
      <c r="H4" s="16">
        <f>D4/E4*30</f>
        <v>37500</v>
      </c>
      <c r="I4" s="17">
        <f>F4*H4</f>
        <v>75000</v>
      </c>
      <c r="K4" s="49" t="s">
        <v>277</v>
      </c>
      <c r="L4" s="47">
        <v>12</v>
      </c>
      <c r="M4" s="48"/>
      <c r="N4" s="48"/>
    </row>
    <row r="5" spans="1:14" ht="18">
      <c r="A5" s="18" t="s">
        <v>153</v>
      </c>
      <c r="B5" s="19"/>
      <c r="C5" s="20"/>
      <c r="D5" s="21"/>
      <c r="E5" s="22" t="s">
        <v>91</v>
      </c>
      <c r="F5" s="21"/>
      <c r="G5" s="21"/>
      <c r="H5" s="22"/>
      <c r="I5" s="23" t="s">
        <v>91</v>
      </c>
      <c r="K5" s="49" t="s">
        <v>278</v>
      </c>
      <c r="L5" s="47">
        <v>50</v>
      </c>
      <c r="M5" s="48"/>
      <c r="N5" s="48"/>
    </row>
    <row r="6" spans="1:14">
      <c r="A6" s="18">
        <v>1</v>
      </c>
      <c r="B6" s="162"/>
      <c r="C6" s="20"/>
      <c r="D6" s="21">
        <f>C6-C5</f>
        <v>0</v>
      </c>
      <c r="E6" s="22">
        <f>B6-B5</f>
        <v>0</v>
      </c>
      <c r="F6" s="57">
        <v>2</v>
      </c>
      <c r="G6" s="21" t="e">
        <f>D6*F6/E6</f>
        <v>#DIV/0!</v>
      </c>
      <c r="H6" s="21" t="e">
        <f>D6/E6*30</f>
        <v>#DIV/0!</v>
      </c>
      <c r="I6" s="23" t="e">
        <f>H6*F6</f>
        <v>#DIV/0!</v>
      </c>
      <c r="K6" s="49" t="s">
        <v>279</v>
      </c>
      <c r="L6" s="47">
        <v>2</v>
      </c>
      <c r="M6" s="48"/>
      <c r="N6" s="48"/>
    </row>
    <row r="7" spans="1:14">
      <c r="A7" s="18">
        <v>2</v>
      </c>
      <c r="B7" s="19"/>
      <c r="C7" s="20"/>
      <c r="D7" s="21">
        <f t="shared" ref="D7:D24" si="0">C7-C6</f>
        <v>0</v>
      </c>
      <c r="E7" s="22">
        <f t="shared" ref="E7:E24" si="1">B7-B6</f>
        <v>0</v>
      </c>
      <c r="F7" s="57">
        <v>2</v>
      </c>
      <c r="G7" s="21" t="e">
        <f t="shared" ref="G7:G24" si="2">D7*F7/E7</f>
        <v>#DIV/0!</v>
      </c>
      <c r="H7" s="21" t="e">
        <f t="shared" ref="H7:H24" si="3">D7/E7*30</f>
        <v>#DIV/0!</v>
      </c>
      <c r="I7" s="23" t="e">
        <f t="shared" ref="I7:I24" si="4">H7*F7</f>
        <v>#DIV/0!</v>
      </c>
      <c r="K7" s="49" t="s">
        <v>280</v>
      </c>
      <c r="L7" s="47">
        <v>60</v>
      </c>
      <c r="M7" s="48"/>
      <c r="N7" s="48"/>
    </row>
    <row r="8" spans="1:14">
      <c r="A8" s="18">
        <v>3</v>
      </c>
      <c r="B8" s="19" t="s">
        <v>91</v>
      </c>
      <c r="C8" s="20" t="s">
        <v>91</v>
      </c>
      <c r="D8" s="21" t="e">
        <f t="shared" si="0"/>
        <v>#VALUE!</v>
      </c>
      <c r="E8" s="22" t="e">
        <f t="shared" si="1"/>
        <v>#VALUE!</v>
      </c>
      <c r="F8" s="57">
        <v>2</v>
      </c>
      <c r="G8" s="21" t="e">
        <f t="shared" si="2"/>
        <v>#VALUE!</v>
      </c>
      <c r="H8" s="21" t="e">
        <f t="shared" si="3"/>
        <v>#VALUE!</v>
      </c>
      <c r="I8" s="23" t="e">
        <f t="shared" si="4"/>
        <v>#VALUE!</v>
      </c>
      <c r="K8" s="49" t="s">
        <v>281</v>
      </c>
      <c r="L8" s="47">
        <v>20</v>
      </c>
      <c r="M8" s="48"/>
      <c r="N8" s="48"/>
    </row>
    <row r="9" spans="1:14">
      <c r="A9" s="18">
        <v>4</v>
      </c>
      <c r="B9" s="19" t="s">
        <v>91</v>
      </c>
      <c r="C9" s="20" t="s">
        <v>91</v>
      </c>
      <c r="D9" s="21" t="e">
        <f t="shared" si="0"/>
        <v>#VALUE!</v>
      </c>
      <c r="E9" s="22" t="e">
        <f t="shared" si="1"/>
        <v>#VALUE!</v>
      </c>
      <c r="F9" s="57">
        <v>2</v>
      </c>
      <c r="G9" s="21" t="e">
        <f t="shared" si="2"/>
        <v>#VALUE!</v>
      </c>
      <c r="H9" s="21" t="e">
        <f t="shared" si="3"/>
        <v>#VALUE!</v>
      </c>
      <c r="I9" s="23" t="e">
        <f t="shared" si="4"/>
        <v>#VALUE!</v>
      </c>
      <c r="K9" s="49" t="s">
        <v>282</v>
      </c>
      <c r="L9" s="47">
        <v>1000</v>
      </c>
      <c r="M9" s="48"/>
      <c r="N9" s="48"/>
    </row>
    <row r="10" spans="1:14">
      <c r="A10" s="18">
        <v>5</v>
      </c>
      <c r="B10" s="19" t="s">
        <v>91</v>
      </c>
      <c r="C10" s="20" t="s">
        <v>91</v>
      </c>
      <c r="D10" s="21" t="e">
        <f t="shared" si="0"/>
        <v>#VALUE!</v>
      </c>
      <c r="E10" s="22" t="e">
        <f t="shared" si="1"/>
        <v>#VALUE!</v>
      </c>
      <c r="F10" s="57">
        <v>2</v>
      </c>
      <c r="G10" s="21" t="e">
        <f t="shared" si="2"/>
        <v>#VALUE!</v>
      </c>
      <c r="H10" s="21" t="e">
        <f t="shared" si="3"/>
        <v>#VALUE!</v>
      </c>
      <c r="I10" s="23" t="e">
        <f t="shared" si="4"/>
        <v>#VALUE!</v>
      </c>
      <c r="K10" s="49" t="s">
        <v>283</v>
      </c>
      <c r="L10" s="47">
        <v>10</v>
      </c>
      <c r="M10" s="48"/>
      <c r="N10" s="48"/>
    </row>
    <row r="11" spans="1:14">
      <c r="A11" s="18">
        <v>6</v>
      </c>
      <c r="B11" s="19" t="s">
        <v>91</v>
      </c>
      <c r="C11" s="20" t="s">
        <v>91</v>
      </c>
      <c r="D11" s="21" t="e">
        <f t="shared" si="0"/>
        <v>#VALUE!</v>
      </c>
      <c r="E11" s="22" t="e">
        <f t="shared" si="1"/>
        <v>#VALUE!</v>
      </c>
      <c r="F11" s="57">
        <v>2</v>
      </c>
      <c r="G11" s="21" t="e">
        <f t="shared" si="2"/>
        <v>#VALUE!</v>
      </c>
      <c r="H11" s="21" t="e">
        <f t="shared" si="3"/>
        <v>#VALUE!</v>
      </c>
      <c r="I11" s="23" t="e">
        <f t="shared" si="4"/>
        <v>#VALUE!</v>
      </c>
      <c r="K11" s="49" t="s">
        <v>284</v>
      </c>
      <c r="L11" s="47">
        <v>75</v>
      </c>
      <c r="M11" s="48"/>
      <c r="N11" s="48"/>
    </row>
    <row r="12" spans="1:14">
      <c r="A12" s="18">
        <v>7</v>
      </c>
      <c r="B12" s="19" t="s">
        <v>91</v>
      </c>
      <c r="C12" s="20" t="s">
        <v>91</v>
      </c>
      <c r="D12" s="21" t="e">
        <f t="shared" si="0"/>
        <v>#VALUE!</v>
      </c>
      <c r="E12" s="22" t="e">
        <f t="shared" si="1"/>
        <v>#VALUE!</v>
      </c>
      <c r="F12" s="57">
        <v>2</v>
      </c>
      <c r="G12" s="21" t="e">
        <f t="shared" si="2"/>
        <v>#VALUE!</v>
      </c>
      <c r="H12" s="21" t="e">
        <f t="shared" si="3"/>
        <v>#VALUE!</v>
      </c>
      <c r="I12" s="23" t="e">
        <f t="shared" si="4"/>
        <v>#VALUE!</v>
      </c>
      <c r="K12" s="49" t="s">
        <v>285</v>
      </c>
      <c r="L12" s="47">
        <v>6000</v>
      </c>
      <c r="M12" s="50"/>
      <c r="N12" s="51"/>
    </row>
    <row r="13" spans="1:14">
      <c r="A13" s="18">
        <v>8</v>
      </c>
      <c r="B13" s="19" t="s">
        <v>91</v>
      </c>
      <c r="C13" s="20" t="s">
        <v>91</v>
      </c>
      <c r="D13" s="21" t="e">
        <f t="shared" si="0"/>
        <v>#VALUE!</v>
      </c>
      <c r="E13" s="22" t="e">
        <f t="shared" si="1"/>
        <v>#VALUE!</v>
      </c>
      <c r="F13" s="57">
        <v>2</v>
      </c>
      <c r="G13" s="21" t="e">
        <f t="shared" si="2"/>
        <v>#VALUE!</v>
      </c>
      <c r="H13" s="21" t="e">
        <f t="shared" si="3"/>
        <v>#VALUE!</v>
      </c>
      <c r="I13" s="23" t="e">
        <f t="shared" si="4"/>
        <v>#VALUE!</v>
      </c>
      <c r="K13" s="49" t="s">
        <v>286</v>
      </c>
      <c r="L13" s="97">
        <v>500</v>
      </c>
      <c r="M13" s="50"/>
      <c r="N13" s="51"/>
    </row>
    <row r="14" spans="1:14">
      <c r="A14" s="18">
        <v>9</v>
      </c>
      <c r="B14" s="19" t="s">
        <v>91</v>
      </c>
      <c r="C14" s="20" t="s">
        <v>91</v>
      </c>
      <c r="D14" s="21" t="e">
        <f t="shared" si="0"/>
        <v>#VALUE!</v>
      </c>
      <c r="E14" s="22" t="e">
        <f t="shared" si="1"/>
        <v>#VALUE!</v>
      </c>
      <c r="F14" s="57">
        <v>2</v>
      </c>
      <c r="G14" s="21" t="e">
        <f t="shared" si="2"/>
        <v>#VALUE!</v>
      </c>
      <c r="H14" s="21" t="e">
        <f t="shared" si="3"/>
        <v>#VALUE!</v>
      </c>
      <c r="I14" s="23" t="e">
        <f t="shared" si="4"/>
        <v>#VALUE!</v>
      </c>
      <c r="K14" s="49" t="s">
        <v>287</v>
      </c>
      <c r="L14" s="48"/>
      <c r="M14" s="98">
        <f>(L7-L10)*L5*L4*L3/1000</f>
        <v>10650</v>
      </c>
      <c r="N14" s="54">
        <f>M14*L6</f>
        <v>21300</v>
      </c>
    </row>
    <row r="15" spans="1:14">
      <c r="A15" s="18">
        <v>10</v>
      </c>
      <c r="B15" s="19" t="s">
        <v>91</v>
      </c>
      <c r="C15" s="20" t="s">
        <v>91</v>
      </c>
      <c r="D15" s="21" t="e">
        <f t="shared" si="0"/>
        <v>#VALUE!</v>
      </c>
      <c r="E15" s="22" t="e">
        <f t="shared" si="1"/>
        <v>#VALUE!</v>
      </c>
      <c r="F15" s="57">
        <v>2</v>
      </c>
      <c r="G15" s="21" t="e">
        <f t="shared" si="2"/>
        <v>#VALUE!</v>
      </c>
      <c r="H15" s="21" t="e">
        <f t="shared" si="3"/>
        <v>#VALUE!</v>
      </c>
      <c r="I15" s="23" t="e">
        <f t="shared" si="4"/>
        <v>#VALUE!</v>
      </c>
      <c r="K15" s="74" t="s">
        <v>288</v>
      </c>
      <c r="L15" s="48"/>
      <c r="M15" s="50"/>
      <c r="N15" s="51">
        <f>(L8/L9-(L11/L12))*L3*L4*L5</f>
        <v>1597.5000000000002</v>
      </c>
    </row>
    <row r="16" spans="1:14">
      <c r="A16" s="18">
        <v>11</v>
      </c>
      <c r="B16" s="19" t="s">
        <v>91</v>
      </c>
      <c r="C16" s="20" t="s">
        <v>91</v>
      </c>
      <c r="D16" s="21" t="e">
        <f t="shared" si="0"/>
        <v>#VALUE!</v>
      </c>
      <c r="E16" s="22" t="e">
        <f t="shared" si="1"/>
        <v>#VALUE!</v>
      </c>
      <c r="F16" s="57">
        <v>2</v>
      </c>
      <c r="G16" s="21" t="e">
        <f t="shared" si="2"/>
        <v>#VALUE!</v>
      </c>
      <c r="H16" s="21" t="e">
        <f t="shared" si="3"/>
        <v>#VALUE!</v>
      </c>
      <c r="I16" s="23" t="e">
        <f t="shared" si="4"/>
        <v>#VALUE!</v>
      </c>
      <c r="K16" s="74" t="s">
        <v>289</v>
      </c>
      <c r="L16" s="48"/>
      <c r="M16" s="50">
        <f>SUM(M14:M15)</f>
        <v>10650</v>
      </c>
      <c r="N16" s="51">
        <f>SUM(N14:N15)</f>
        <v>22897.5</v>
      </c>
    </row>
    <row r="17" spans="1:14">
      <c r="A17" s="18">
        <v>13</v>
      </c>
      <c r="B17" s="19" t="s">
        <v>91</v>
      </c>
      <c r="C17" s="20" t="s">
        <v>91</v>
      </c>
      <c r="D17" s="21" t="e">
        <f t="shared" si="0"/>
        <v>#VALUE!</v>
      </c>
      <c r="E17" s="22" t="e">
        <f t="shared" si="1"/>
        <v>#VALUE!</v>
      </c>
      <c r="F17" s="57">
        <v>2</v>
      </c>
      <c r="G17" s="21" t="e">
        <f t="shared" si="2"/>
        <v>#VALUE!</v>
      </c>
      <c r="H17" s="21" t="e">
        <f t="shared" si="3"/>
        <v>#VALUE!</v>
      </c>
      <c r="I17" s="23" t="e">
        <f t="shared" si="4"/>
        <v>#VALUE!</v>
      </c>
      <c r="K17" s="74" t="s">
        <v>290</v>
      </c>
      <c r="L17" s="48"/>
      <c r="M17" s="50"/>
      <c r="N17" s="99">
        <f>L13/N16</f>
        <v>2.1836445026749644E-2</v>
      </c>
    </row>
    <row r="18" spans="1:14">
      <c r="A18" s="18">
        <v>14</v>
      </c>
      <c r="B18" s="19" t="s">
        <v>91</v>
      </c>
      <c r="C18" s="20" t="s">
        <v>91</v>
      </c>
      <c r="D18" s="21" t="e">
        <f t="shared" si="0"/>
        <v>#VALUE!</v>
      </c>
      <c r="E18" s="22" t="e">
        <f t="shared" si="1"/>
        <v>#VALUE!</v>
      </c>
      <c r="F18" s="57">
        <v>2</v>
      </c>
      <c r="G18" s="21" t="e">
        <f t="shared" si="2"/>
        <v>#VALUE!</v>
      </c>
      <c r="H18" s="21" t="e">
        <f t="shared" si="3"/>
        <v>#VALUE!</v>
      </c>
      <c r="I18" s="23" t="e">
        <f t="shared" si="4"/>
        <v>#VALUE!</v>
      </c>
    </row>
    <row r="19" spans="1:14">
      <c r="A19" s="18">
        <v>15</v>
      </c>
      <c r="B19" s="19" t="s">
        <v>91</v>
      </c>
      <c r="C19" s="20" t="s">
        <v>91</v>
      </c>
      <c r="D19" s="21" t="e">
        <f t="shared" si="0"/>
        <v>#VALUE!</v>
      </c>
      <c r="E19" s="22" t="e">
        <f t="shared" si="1"/>
        <v>#VALUE!</v>
      </c>
      <c r="F19" s="57">
        <v>2</v>
      </c>
      <c r="G19" s="21" t="e">
        <f t="shared" si="2"/>
        <v>#VALUE!</v>
      </c>
      <c r="H19" s="21" t="e">
        <f t="shared" si="3"/>
        <v>#VALUE!</v>
      </c>
      <c r="I19" s="23" t="e">
        <f t="shared" si="4"/>
        <v>#VALUE!</v>
      </c>
      <c r="K19" s="100" t="s">
        <v>294</v>
      </c>
    </row>
    <row r="20" spans="1:14">
      <c r="A20" s="18">
        <v>16</v>
      </c>
      <c r="B20" s="19" t="s">
        <v>91</v>
      </c>
      <c r="C20" s="20" t="s">
        <v>91</v>
      </c>
      <c r="D20" s="21" t="e">
        <f t="shared" si="0"/>
        <v>#VALUE!</v>
      </c>
      <c r="E20" s="22" t="e">
        <f t="shared" si="1"/>
        <v>#VALUE!</v>
      </c>
      <c r="F20" s="57">
        <v>2</v>
      </c>
      <c r="G20" s="21" t="e">
        <f t="shared" si="2"/>
        <v>#VALUE!</v>
      </c>
      <c r="H20" s="21" t="e">
        <f t="shared" si="3"/>
        <v>#VALUE!</v>
      </c>
      <c r="I20" s="23" t="e">
        <f t="shared" si="4"/>
        <v>#VALUE!</v>
      </c>
      <c r="K20" s="46" t="s">
        <v>165</v>
      </c>
      <c r="L20" s="46" t="s">
        <v>166</v>
      </c>
      <c r="M20" s="46" t="s">
        <v>276</v>
      </c>
      <c r="N20" s="46" t="s">
        <v>168</v>
      </c>
    </row>
    <row r="21" spans="1:14">
      <c r="A21" s="18">
        <v>17</v>
      </c>
      <c r="B21" s="19" t="s">
        <v>91</v>
      </c>
      <c r="C21" s="20" t="s">
        <v>91</v>
      </c>
      <c r="D21" s="21" t="e">
        <f t="shared" si="0"/>
        <v>#VALUE!</v>
      </c>
      <c r="E21" s="22" t="e">
        <f t="shared" si="1"/>
        <v>#VALUE!</v>
      </c>
      <c r="F21" s="57">
        <v>2</v>
      </c>
      <c r="G21" s="21" t="e">
        <f t="shared" si="2"/>
        <v>#VALUE!</v>
      </c>
      <c r="H21" s="21" t="e">
        <f t="shared" si="3"/>
        <v>#VALUE!</v>
      </c>
      <c r="I21" s="23" t="e">
        <f t="shared" si="4"/>
        <v>#VALUE!</v>
      </c>
      <c r="K21" s="49" t="s">
        <v>292</v>
      </c>
      <c r="L21" s="47">
        <v>219</v>
      </c>
      <c r="M21" s="48"/>
      <c r="N21" s="48"/>
    </row>
    <row r="22" spans="1:14">
      <c r="A22" s="18">
        <v>18</v>
      </c>
      <c r="B22" s="19" t="s">
        <v>91</v>
      </c>
      <c r="C22" s="20" t="s">
        <v>91</v>
      </c>
      <c r="D22" s="21" t="e">
        <f t="shared" si="0"/>
        <v>#VALUE!</v>
      </c>
      <c r="E22" s="22" t="e">
        <f t="shared" si="1"/>
        <v>#VALUE!</v>
      </c>
      <c r="F22" s="57">
        <v>2</v>
      </c>
      <c r="G22" s="21" t="e">
        <f t="shared" si="2"/>
        <v>#VALUE!</v>
      </c>
      <c r="H22" s="21" t="e">
        <f t="shared" si="3"/>
        <v>#VALUE!</v>
      </c>
      <c r="I22" s="23" t="e">
        <f t="shared" si="4"/>
        <v>#VALUE!</v>
      </c>
      <c r="K22" s="49" t="s">
        <v>277</v>
      </c>
      <c r="L22" s="47">
        <v>2</v>
      </c>
      <c r="M22" s="48"/>
      <c r="N22" s="48"/>
    </row>
    <row r="23" spans="1:14">
      <c r="A23" s="18">
        <v>19</v>
      </c>
      <c r="B23" s="19" t="s">
        <v>91</v>
      </c>
      <c r="C23" s="20" t="s">
        <v>91</v>
      </c>
      <c r="D23" s="21" t="e">
        <f t="shared" si="0"/>
        <v>#VALUE!</v>
      </c>
      <c r="E23" s="22" t="e">
        <f t="shared" si="1"/>
        <v>#VALUE!</v>
      </c>
      <c r="F23" s="57">
        <v>2</v>
      </c>
      <c r="G23" s="21" t="e">
        <f t="shared" si="2"/>
        <v>#VALUE!</v>
      </c>
      <c r="H23" s="21" t="e">
        <f t="shared" si="3"/>
        <v>#VALUE!</v>
      </c>
      <c r="I23" s="23" t="e">
        <f t="shared" si="4"/>
        <v>#VALUE!</v>
      </c>
      <c r="K23" s="49" t="s">
        <v>293</v>
      </c>
      <c r="L23" s="47">
        <v>200</v>
      </c>
      <c r="M23" s="48"/>
      <c r="N23" s="48"/>
    </row>
    <row r="24" spans="1:14">
      <c r="A24" s="18">
        <v>20</v>
      </c>
      <c r="B24" s="19" t="s">
        <v>91</v>
      </c>
      <c r="C24" s="20" t="s">
        <v>91</v>
      </c>
      <c r="D24" s="21" t="e">
        <f t="shared" si="0"/>
        <v>#VALUE!</v>
      </c>
      <c r="E24" s="22" t="e">
        <f t="shared" si="1"/>
        <v>#VALUE!</v>
      </c>
      <c r="F24" s="57">
        <v>2</v>
      </c>
      <c r="G24" s="21" t="e">
        <f t="shared" si="2"/>
        <v>#VALUE!</v>
      </c>
      <c r="H24" s="21" t="e">
        <f t="shared" si="3"/>
        <v>#VALUE!</v>
      </c>
      <c r="I24" s="23" t="e">
        <f t="shared" si="4"/>
        <v>#VALUE!</v>
      </c>
      <c r="K24" s="49" t="s">
        <v>279</v>
      </c>
      <c r="L24" s="47">
        <v>2</v>
      </c>
      <c r="M24" s="48"/>
      <c r="N24" s="48"/>
    </row>
    <row r="25" spans="1:14">
      <c r="A25" s="18"/>
      <c r="B25" s="19"/>
      <c r="C25" s="20"/>
      <c r="D25" s="21" t="s">
        <v>154</v>
      </c>
      <c r="E25" s="22" t="s">
        <v>154</v>
      </c>
      <c r="F25" s="20"/>
      <c r="G25" s="22"/>
      <c r="H25" s="21"/>
      <c r="I25" s="23"/>
      <c r="K25" s="49" t="s">
        <v>280</v>
      </c>
      <c r="L25" s="47">
        <v>60</v>
      </c>
      <c r="M25" s="48"/>
      <c r="N25" s="48"/>
    </row>
    <row r="26" spans="1:14">
      <c r="K26" s="49" t="s">
        <v>281</v>
      </c>
      <c r="L26" s="47">
        <v>15</v>
      </c>
      <c r="M26" s="48"/>
      <c r="N26" s="48"/>
    </row>
    <row r="27" spans="1:14">
      <c r="K27" s="49" t="s">
        <v>282</v>
      </c>
      <c r="L27" s="47">
        <v>1000</v>
      </c>
      <c r="M27" s="48"/>
      <c r="N27" s="48"/>
    </row>
    <row r="28" spans="1:14" ht="15.75" thickBot="1">
      <c r="A28" s="13" t="s">
        <v>156</v>
      </c>
      <c r="B28" s="6" t="s">
        <v>155</v>
      </c>
      <c r="C28" s="77"/>
      <c r="D28" s="6"/>
      <c r="E28" s="6"/>
      <c r="F28" s="6"/>
      <c r="G28" s="6"/>
      <c r="K28" s="49" t="s">
        <v>283</v>
      </c>
      <c r="L28" s="47">
        <v>10</v>
      </c>
      <c r="M28" s="48"/>
      <c r="N28" s="48"/>
    </row>
    <row r="29" spans="1:14" ht="18.75" thickBot="1">
      <c r="A29" s="56" t="s">
        <v>184</v>
      </c>
      <c r="B29" s="55" t="s">
        <v>156</v>
      </c>
      <c r="C29" s="55" t="s">
        <v>185</v>
      </c>
      <c r="D29" s="55" t="s">
        <v>182</v>
      </c>
      <c r="E29" s="55" t="s">
        <v>186</v>
      </c>
      <c r="F29" s="55" t="s">
        <v>214</v>
      </c>
      <c r="G29" s="55" t="s">
        <v>159</v>
      </c>
      <c r="H29" s="55" t="s">
        <v>160</v>
      </c>
      <c r="K29" s="49" t="s">
        <v>284</v>
      </c>
      <c r="L29" s="47">
        <v>75</v>
      </c>
      <c r="M29" s="48"/>
      <c r="N29" s="48"/>
    </row>
    <row r="30" spans="1:14" ht="15.75" thickBot="1">
      <c r="A30" s="24">
        <v>0</v>
      </c>
      <c r="B30" s="25" t="s">
        <v>161</v>
      </c>
      <c r="C30" s="26">
        <v>14500</v>
      </c>
      <c r="D30" s="26">
        <v>51000</v>
      </c>
      <c r="E30" s="27">
        <v>2</v>
      </c>
      <c r="F30" s="28">
        <f>D30*E30</f>
        <v>102000</v>
      </c>
      <c r="G30" s="29">
        <v>40000</v>
      </c>
      <c r="H30" s="28">
        <f>F30/G30</f>
        <v>2.5499999999999998</v>
      </c>
      <c r="K30" s="49" t="s">
        <v>285</v>
      </c>
      <c r="L30" s="47">
        <v>6000</v>
      </c>
      <c r="M30" s="50"/>
      <c r="N30" s="51"/>
    </row>
    <row r="31" spans="1:14" ht="15.75" thickBot="1">
      <c r="A31" s="30">
        <v>0</v>
      </c>
      <c r="B31" s="31" t="s">
        <v>162</v>
      </c>
      <c r="C31" s="32">
        <v>34400</v>
      </c>
      <c r="D31" s="32">
        <v>80000</v>
      </c>
      <c r="E31" s="33">
        <v>2</v>
      </c>
      <c r="F31" s="28">
        <f>D31*E31</f>
        <v>160000</v>
      </c>
      <c r="G31" s="34">
        <v>45000</v>
      </c>
      <c r="H31" s="35">
        <f>F31/G31</f>
        <v>3.5555555555555554</v>
      </c>
      <c r="K31" s="49" t="s">
        <v>286</v>
      </c>
      <c r="L31" s="97">
        <v>500</v>
      </c>
      <c r="M31" s="50"/>
      <c r="N31" s="51"/>
    </row>
    <row r="32" spans="1:14" ht="15.75" thickBot="1">
      <c r="A32" s="36">
        <v>1</v>
      </c>
      <c r="B32" s="76"/>
      <c r="C32" s="37"/>
      <c r="D32" s="38">
        <f>C32-C28</f>
        <v>0</v>
      </c>
      <c r="E32" s="39">
        <v>2</v>
      </c>
      <c r="F32" s="78">
        <f>D32*E32</f>
        <v>0</v>
      </c>
      <c r="G32" s="41"/>
      <c r="H32" s="40" t="e">
        <f>F32/G32</f>
        <v>#DIV/0!</v>
      </c>
      <c r="K32" s="49" t="s">
        <v>287</v>
      </c>
      <c r="L32" s="48"/>
      <c r="M32" s="98">
        <f>(L25-L28)*L23*L22*L21/1000</f>
        <v>4380</v>
      </c>
      <c r="N32" s="54">
        <f>M32*L24</f>
        <v>8760</v>
      </c>
    </row>
    <row r="33" spans="1:14" ht="15.75" thickBot="1">
      <c r="A33" s="36">
        <v>2</v>
      </c>
      <c r="B33" s="37"/>
      <c r="C33" s="37"/>
      <c r="D33" s="38">
        <f>C33-C32</f>
        <v>0</v>
      </c>
      <c r="E33" s="39">
        <v>2</v>
      </c>
      <c r="F33" s="78">
        <f t="shared" ref="F33:F51" si="5">D33*E33</f>
        <v>0</v>
      </c>
      <c r="G33" s="41"/>
      <c r="H33" s="40" t="e">
        <f>F33/G33</f>
        <v>#DIV/0!</v>
      </c>
      <c r="K33" s="74" t="s">
        <v>288</v>
      </c>
      <c r="L33" s="48"/>
      <c r="M33" s="50"/>
      <c r="N33" s="51">
        <f>(L26/L27-(L29/L30))*L21*L22*L23</f>
        <v>218.99999999999991</v>
      </c>
    </row>
    <row r="34" spans="1:14" ht="15.75" thickBot="1">
      <c r="A34" s="36">
        <v>3</v>
      </c>
      <c r="B34" s="37" t="s">
        <v>91</v>
      </c>
      <c r="C34" s="37" t="s">
        <v>91</v>
      </c>
      <c r="D34" s="38" t="e">
        <f>C34-C33</f>
        <v>#VALUE!</v>
      </c>
      <c r="E34" s="39">
        <v>2</v>
      </c>
      <c r="F34" s="78" t="e">
        <f t="shared" si="5"/>
        <v>#VALUE!</v>
      </c>
      <c r="G34" s="41"/>
      <c r="H34" s="40" t="e">
        <f t="shared" ref="H34:H51" si="6">F34/G34</f>
        <v>#VALUE!</v>
      </c>
      <c r="K34" s="74" t="s">
        <v>289</v>
      </c>
      <c r="L34" s="48"/>
      <c r="M34" s="50">
        <f>SUM(M32:M33)</f>
        <v>4380</v>
      </c>
      <c r="N34" s="51">
        <f>SUM(N32:N33)</f>
        <v>8979</v>
      </c>
    </row>
    <row r="35" spans="1:14" ht="15.75" thickBot="1">
      <c r="A35" s="36">
        <v>4</v>
      </c>
      <c r="B35" s="37" t="s">
        <v>91</v>
      </c>
      <c r="C35" s="37" t="s">
        <v>91</v>
      </c>
      <c r="D35" s="38" t="e">
        <f t="shared" ref="D35:D50" si="7">C35-C34</f>
        <v>#VALUE!</v>
      </c>
      <c r="E35" s="39">
        <v>2</v>
      </c>
      <c r="F35" s="78" t="e">
        <f t="shared" si="5"/>
        <v>#VALUE!</v>
      </c>
      <c r="G35" s="41"/>
      <c r="H35" s="40" t="e">
        <f t="shared" si="6"/>
        <v>#VALUE!</v>
      </c>
      <c r="K35" s="74" t="s">
        <v>290</v>
      </c>
      <c r="L35" s="48"/>
      <c r="M35" s="50"/>
      <c r="N35" s="99">
        <f>L31/N34</f>
        <v>5.5685488361732934E-2</v>
      </c>
    </row>
    <row r="36" spans="1:14" ht="15.75" thickBot="1">
      <c r="A36" s="36">
        <v>5</v>
      </c>
      <c r="B36" s="37" t="s">
        <v>91</v>
      </c>
      <c r="C36" s="37" t="s">
        <v>91</v>
      </c>
      <c r="D36" s="38" t="e">
        <f t="shared" si="7"/>
        <v>#VALUE!</v>
      </c>
      <c r="E36" s="39">
        <v>2</v>
      </c>
      <c r="F36" s="78" t="e">
        <f t="shared" si="5"/>
        <v>#VALUE!</v>
      </c>
      <c r="G36" s="41"/>
      <c r="H36" s="40" t="e">
        <f t="shared" si="6"/>
        <v>#VALUE!</v>
      </c>
    </row>
    <row r="37" spans="1:14" ht="15.75" thickBot="1">
      <c r="A37" s="36">
        <v>6</v>
      </c>
      <c r="B37" s="37" t="s">
        <v>91</v>
      </c>
      <c r="C37" s="37" t="s">
        <v>91</v>
      </c>
      <c r="D37" s="38" t="e">
        <f t="shared" si="7"/>
        <v>#VALUE!</v>
      </c>
      <c r="E37" s="39">
        <v>2</v>
      </c>
      <c r="F37" s="78" t="e">
        <f t="shared" si="5"/>
        <v>#VALUE!</v>
      </c>
      <c r="G37" s="41"/>
      <c r="H37" s="40" t="e">
        <f t="shared" si="6"/>
        <v>#VALUE!</v>
      </c>
      <c r="K37" s="13" t="s">
        <v>295</v>
      </c>
    </row>
    <row r="38" spans="1:14" ht="15.75" thickBot="1">
      <c r="A38" s="36">
        <v>7</v>
      </c>
      <c r="B38" s="37" t="s">
        <v>91</v>
      </c>
      <c r="C38" s="37" t="s">
        <v>91</v>
      </c>
      <c r="D38" s="38" t="e">
        <f t="shared" si="7"/>
        <v>#VALUE!</v>
      </c>
      <c r="E38" s="39">
        <v>2</v>
      </c>
      <c r="F38" s="78" t="e">
        <f t="shared" si="5"/>
        <v>#VALUE!</v>
      </c>
      <c r="G38" s="41"/>
      <c r="H38" s="40" t="e">
        <f t="shared" si="6"/>
        <v>#VALUE!</v>
      </c>
      <c r="K38" s="46" t="s">
        <v>165</v>
      </c>
      <c r="L38" s="46" t="s">
        <v>166</v>
      </c>
      <c r="M38" s="46" t="s">
        <v>276</v>
      </c>
      <c r="N38" s="46" t="s">
        <v>168</v>
      </c>
    </row>
    <row r="39" spans="1:14" ht="15.75" thickBot="1">
      <c r="A39" s="36">
        <v>8</v>
      </c>
      <c r="B39" s="37" t="s">
        <v>91</v>
      </c>
      <c r="C39" s="37" t="s">
        <v>91</v>
      </c>
      <c r="D39" s="38" t="e">
        <f t="shared" si="7"/>
        <v>#VALUE!</v>
      </c>
      <c r="E39" s="39">
        <v>2</v>
      </c>
      <c r="F39" s="78" t="e">
        <f t="shared" si="5"/>
        <v>#VALUE!</v>
      </c>
      <c r="G39" s="41"/>
      <c r="H39" s="40" t="e">
        <f t="shared" si="6"/>
        <v>#VALUE!</v>
      </c>
      <c r="K39" s="49" t="s">
        <v>172</v>
      </c>
      <c r="L39" s="47">
        <v>355</v>
      </c>
      <c r="M39" s="48"/>
      <c r="N39" s="48"/>
    </row>
    <row r="40" spans="1:14" ht="15.75" thickBot="1">
      <c r="A40" s="36">
        <v>9</v>
      </c>
      <c r="B40" s="37" t="s">
        <v>91</v>
      </c>
      <c r="C40" s="37" t="s">
        <v>91</v>
      </c>
      <c r="D40" s="38" t="e">
        <f t="shared" si="7"/>
        <v>#VALUE!</v>
      </c>
      <c r="E40" s="39">
        <v>2</v>
      </c>
      <c r="F40" s="78" t="e">
        <f t="shared" si="5"/>
        <v>#VALUE!</v>
      </c>
      <c r="G40" s="41"/>
      <c r="H40" s="40" t="e">
        <f t="shared" si="6"/>
        <v>#VALUE!</v>
      </c>
      <c r="K40" s="49" t="s">
        <v>277</v>
      </c>
      <c r="L40" s="47">
        <v>10</v>
      </c>
      <c r="M40" s="48"/>
      <c r="N40" s="48"/>
    </row>
    <row r="41" spans="1:14" ht="15.75" thickBot="1">
      <c r="A41" s="36">
        <v>10</v>
      </c>
      <c r="B41" s="37" t="s">
        <v>91</v>
      </c>
      <c r="C41" s="37" t="s">
        <v>91</v>
      </c>
      <c r="D41" s="38" t="e">
        <f t="shared" si="7"/>
        <v>#VALUE!</v>
      </c>
      <c r="E41" s="39">
        <v>2</v>
      </c>
      <c r="F41" s="78" t="e">
        <f t="shared" si="5"/>
        <v>#VALUE!</v>
      </c>
      <c r="G41" s="41"/>
      <c r="H41" s="40" t="e">
        <f t="shared" si="6"/>
        <v>#VALUE!</v>
      </c>
      <c r="K41" s="49" t="s">
        <v>278</v>
      </c>
      <c r="L41" s="47">
        <v>50</v>
      </c>
      <c r="M41" s="48"/>
      <c r="N41" s="48"/>
    </row>
    <row r="42" spans="1:14" ht="15.75" thickBot="1">
      <c r="A42" s="36">
        <v>11</v>
      </c>
      <c r="B42" s="37" t="s">
        <v>91</v>
      </c>
      <c r="C42" s="37" t="s">
        <v>91</v>
      </c>
      <c r="D42" s="38" t="e">
        <f t="shared" si="7"/>
        <v>#VALUE!</v>
      </c>
      <c r="E42" s="39">
        <v>2</v>
      </c>
      <c r="F42" s="78" t="e">
        <f t="shared" si="5"/>
        <v>#VALUE!</v>
      </c>
      <c r="G42" s="41"/>
      <c r="H42" s="40" t="e">
        <f t="shared" si="6"/>
        <v>#VALUE!</v>
      </c>
      <c r="K42" s="49" t="s">
        <v>279</v>
      </c>
      <c r="L42" s="47">
        <v>2</v>
      </c>
      <c r="M42" s="48"/>
      <c r="N42" s="48"/>
    </row>
    <row r="43" spans="1:14" ht="15.75" thickBot="1">
      <c r="A43" s="36">
        <v>12</v>
      </c>
      <c r="B43" s="37" t="s">
        <v>91</v>
      </c>
      <c r="C43" s="37" t="s">
        <v>91</v>
      </c>
      <c r="D43" s="38" t="e">
        <f t="shared" si="7"/>
        <v>#VALUE!</v>
      </c>
      <c r="E43" s="39">
        <v>2</v>
      </c>
      <c r="F43" s="78" t="e">
        <f t="shared" si="5"/>
        <v>#VALUE!</v>
      </c>
      <c r="G43" s="41"/>
      <c r="H43" s="40" t="e">
        <f t="shared" si="6"/>
        <v>#VALUE!</v>
      </c>
      <c r="K43" s="49" t="s">
        <v>280</v>
      </c>
      <c r="L43" s="47">
        <v>20</v>
      </c>
      <c r="M43" s="48"/>
      <c r="N43" s="48"/>
    </row>
    <row r="44" spans="1:14" ht="15.75" thickBot="1">
      <c r="A44" s="36">
        <v>13</v>
      </c>
      <c r="B44" s="37" t="s">
        <v>91</v>
      </c>
      <c r="C44" s="37" t="s">
        <v>91</v>
      </c>
      <c r="D44" s="38" t="e">
        <f t="shared" si="7"/>
        <v>#VALUE!</v>
      </c>
      <c r="E44" s="39">
        <v>2</v>
      </c>
      <c r="F44" s="78" t="e">
        <f t="shared" si="5"/>
        <v>#VALUE!</v>
      </c>
      <c r="G44" s="41"/>
      <c r="H44" s="40" t="e">
        <f t="shared" si="6"/>
        <v>#VALUE!</v>
      </c>
      <c r="K44" s="49" t="s">
        <v>296</v>
      </c>
      <c r="L44" s="47">
        <v>0.6</v>
      </c>
      <c r="M44" s="48"/>
      <c r="N44" s="48"/>
    </row>
    <row r="45" spans="1:14" ht="15.75" thickBot="1">
      <c r="A45" s="36">
        <v>14</v>
      </c>
      <c r="B45" s="37" t="s">
        <v>91</v>
      </c>
      <c r="C45" s="37" t="s">
        <v>91</v>
      </c>
      <c r="D45" s="38" t="e">
        <f t="shared" si="7"/>
        <v>#VALUE!</v>
      </c>
      <c r="E45" s="39">
        <v>2</v>
      </c>
      <c r="F45" s="78" t="e">
        <f t="shared" si="5"/>
        <v>#VALUE!</v>
      </c>
      <c r="G45" s="41"/>
      <c r="H45" s="40" t="e">
        <f t="shared" si="6"/>
        <v>#VALUE!</v>
      </c>
      <c r="K45" s="49" t="s">
        <v>297</v>
      </c>
      <c r="L45" s="47">
        <v>5000</v>
      </c>
      <c r="M45" s="48"/>
      <c r="N45" s="48"/>
    </row>
    <row r="46" spans="1:14" ht="15.75" thickBot="1">
      <c r="A46" s="36">
        <v>15</v>
      </c>
      <c r="B46" s="37" t="s">
        <v>91</v>
      </c>
      <c r="C46" s="37" t="s">
        <v>91</v>
      </c>
      <c r="D46" s="38" t="e">
        <f t="shared" si="7"/>
        <v>#VALUE!</v>
      </c>
      <c r="E46" s="39">
        <v>2</v>
      </c>
      <c r="F46" s="78" t="e">
        <f t="shared" si="5"/>
        <v>#VALUE!</v>
      </c>
      <c r="G46" s="41"/>
      <c r="H46" s="40" t="e">
        <f t="shared" si="6"/>
        <v>#VALUE!</v>
      </c>
      <c r="K46" s="49" t="s">
        <v>298</v>
      </c>
      <c r="L46" s="97">
        <v>5000</v>
      </c>
      <c r="M46" s="50"/>
      <c r="N46" s="51"/>
    </row>
    <row r="47" spans="1:14" ht="15.75" thickBot="1">
      <c r="A47" s="36">
        <v>16</v>
      </c>
      <c r="B47" s="37" t="s">
        <v>91</v>
      </c>
      <c r="C47" s="37" t="s">
        <v>91</v>
      </c>
      <c r="D47" s="38" t="e">
        <f t="shared" si="7"/>
        <v>#VALUE!</v>
      </c>
      <c r="E47" s="39">
        <v>2</v>
      </c>
      <c r="F47" s="78" t="e">
        <f t="shared" si="5"/>
        <v>#VALUE!</v>
      </c>
      <c r="G47" s="41"/>
      <c r="H47" s="40" t="e">
        <f t="shared" si="6"/>
        <v>#VALUE!</v>
      </c>
      <c r="K47" s="49" t="s">
        <v>287</v>
      </c>
      <c r="L47" s="48"/>
      <c r="M47" s="98">
        <f>((L39*L40*L41*L43)/1000)*L44</f>
        <v>2130</v>
      </c>
      <c r="N47" s="54">
        <f>M47*L42</f>
        <v>4260</v>
      </c>
    </row>
    <row r="48" spans="1:14" ht="15.75" thickBot="1">
      <c r="A48" s="36">
        <v>17</v>
      </c>
      <c r="B48" s="37" t="s">
        <v>91</v>
      </c>
      <c r="C48" s="37" t="s">
        <v>91</v>
      </c>
      <c r="D48" s="38" t="e">
        <f t="shared" si="7"/>
        <v>#VALUE!</v>
      </c>
      <c r="E48" s="39">
        <v>2</v>
      </c>
      <c r="F48" s="78" t="e">
        <f t="shared" si="5"/>
        <v>#VALUE!</v>
      </c>
      <c r="G48" s="41"/>
      <c r="H48" s="40" t="e">
        <f t="shared" si="6"/>
        <v>#VALUE!</v>
      </c>
      <c r="K48" s="74" t="s">
        <v>299</v>
      </c>
      <c r="L48" s="48"/>
      <c r="M48" s="50"/>
      <c r="N48" s="99">
        <f>(L45+L46)/N47</f>
        <v>2.347417840375587</v>
      </c>
    </row>
    <row r="49" spans="1:14" ht="15.75" thickBot="1">
      <c r="A49" s="36">
        <v>18</v>
      </c>
      <c r="B49" s="37" t="s">
        <v>91</v>
      </c>
      <c r="C49" s="37" t="s">
        <v>91</v>
      </c>
      <c r="D49" s="38" t="e">
        <f t="shared" si="7"/>
        <v>#VALUE!</v>
      </c>
      <c r="E49" s="39">
        <v>2</v>
      </c>
      <c r="F49" s="78" t="e">
        <f t="shared" si="5"/>
        <v>#VALUE!</v>
      </c>
      <c r="G49" s="41"/>
      <c r="H49" s="40" t="e">
        <f t="shared" si="6"/>
        <v>#VALUE!</v>
      </c>
      <c r="K49" s="74" t="s">
        <v>300</v>
      </c>
      <c r="L49" s="48"/>
      <c r="M49" s="50"/>
      <c r="N49" s="99">
        <f>N47*10-L45-L46</f>
        <v>32600</v>
      </c>
    </row>
    <row r="50" spans="1:14" ht="15.75" thickBot="1">
      <c r="A50" s="36">
        <v>19</v>
      </c>
      <c r="B50" s="37" t="s">
        <v>91</v>
      </c>
      <c r="C50" s="37" t="s">
        <v>91</v>
      </c>
      <c r="D50" s="38" t="e">
        <f t="shared" si="7"/>
        <v>#VALUE!</v>
      </c>
      <c r="E50" s="39">
        <v>2</v>
      </c>
      <c r="F50" s="78" t="e">
        <f t="shared" si="5"/>
        <v>#VALUE!</v>
      </c>
      <c r="G50" s="41"/>
      <c r="H50" s="40" t="e">
        <f t="shared" si="6"/>
        <v>#VALUE!</v>
      </c>
    </row>
    <row r="51" spans="1:14" ht="15.75" thickBot="1">
      <c r="A51" s="36">
        <v>20</v>
      </c>
      <c r="B51" s="37"/>
      <c r="C51" s="37"/>
      <c r="D51" s="38" t="e">
        <f>C51-C50</f>
        <v>#VALUE!</v>
      </c>
      <c r="E51" s="39">
        <v>2</v>
      </c>
      <c r="F51" s="78" t="e">
        <f t="shared" si="5"/>
        <v>#VALUE!</v>
      </c>
      <c r="G51" s="41"/>
      <c r="H51" s="40" t="e">
        <f t="shared" si="6"/>
        <v>#VALUE!</v>
      </c>
    </row>
    <row r="52" spans="1:14">
      <c r="A52" s="36" t="s">
        <v>163</v>
      </c>
      <c r="B52" s="42" t="s">
        <v>91</v>
      </c>
      <c r="C52" s="42" t="s">
        <v>91</v>
      </c>
      <c r="D52" s="38" t="e">
        <f>SUM(D32:D51)</f>
        <v>#VALUE!</v>
      </c>
      <c r="E52" s="43"/>
      <c r="F52" s="78" t="e">
        <f>AVERAGE(F32:F50)</f>
        <v>#VALUE!</v>
      </c>
      <c r="G52" s="44" t="e">
        <f>AVERAGE(G32:G51)</f>
        <v>#DIV/0!</v>
      </c>
      <c r="H52" s="40" t="e">
        <f>AVERAGE(H33:H51)</f>
        <v>#DIV/0!</v>
      </c>
    </row>
  </sheetData>
  <customSheetViews>
    <customSheetView guid="{BD3BB644-FD58-43C6-8156-1BD0BBDEEE88}" state="hidden">
      <selection activeCell="B6" sqref="B6"/>
      <rowBreaks count="1" manualBreakCount="1">
        <brk id="26" max="16383" man="1"/>
      </rowBreaks>
      <pageMargins left="0.7" right="0.7" top="0.75" bottom="0.75" header="0.3" footer="0.3"/>
      <pageSetup paperSize="9" orientation="portrait" r:id="rId1"/>
      <headerFooter>
        <oddHeader>&amp;C7. Energiforbrug</oddHeader>
        <oddFooter>Side &amp;P af &amp;N</oddFooter>
      </headerFooter>
    </customSheetView>
    <customSheetView guid="{A1D9BC16-97D5-4B07-B3B4-7722A1CAE2B0}" state="hidden">
      <selection activeCell="B6" sqref="B6"/>
      <rowBreaks count="1" manualBreakCount="1">
        <brk id="26" max="16383" man="1"/>
      </rowBreaks>
      <pageMargins left="0.7" right="0.7" top="0.75" bottom="0.75" header="0.3" footer="0.3"/>
      <pageSetup paperSize="9" orientation="portrait" r:id="rId2"/>
      <headerFooter>
        <oddHeader>&amp;C7. Energiforbrug</oddHeader>
        <oddFooter>Side &amp;P af &amp;N</oddFooter>
      </headerFooter>
    </customSheetView>
    <customSheetView guid="{507F482F-13C0-4805-AED4-AEDBC347912B}" showPageBreaks="1" state="hidden">
      <selection activeCell="B6" sqref="B6"/>
      <rowBreaks count="1" manualBreakCount="1">
        <brk id="26" max="16383" man="1"/>
      </rowBreaks>
      <pageMargins left="0.7" right="0.7" top="0.75" bottom="0.75" header="0.3" footer="0.3"/>
      <pageSetup paperSize="9" orientation="portrait" r:id="rId3"/>
      <headerFooter>
        <oddHeader>&amp;C7. Energiforbrug</oddHeader>
        <oddFooter>Side &amp;P af &amp;N</oddFooter>
      </headerFooter>
    </customSheetView>
  </customSheetViews>
  <pageMargins left="0.7" right="0.7" top="0.75" bottom="0.75" header="0.3" footer="0.3"/>
  <pageSetup paperSize="9" orientation="portrait" r:id="rId4"/>
  <headerFooter>
    <oddHeader>&amp;C7. Energiforbrug</oddHeader>
    <oddFooter>Side &amp;P af &amp;N</oddFooter>
  </headerFooter>
  <rowBreaks count="1" manualBreakCount="1">
    <brk id="2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F24"/>
  <sheetViews>
    <sheetView zoomScaleNormal="100" workbookViewId="0">
      <selection activeCell="B6" sqref="B6"/>
    </sheetView>
  </sheetViews>
  <sheetFormatPr defaultRowHeight="15"/>
  <cols>
    <col min="2" max="2" width="11.7109375" customWidth="1"/>
    <col min="3" max="3" width="15.7109375" customWidth="1"/>
    <col min="4" max="4" width="15.42578125" customWidth="1"/>
    <col min="5" max="5" width="11" customWidth="1"/>
  </cols>
  <sheetData>
    <row r="1" spans="1:6">
      <c r="A1" s="13" t="s">
        <v>164</v>
      </c>
      <c r="B1" s="7" t="s">
        <v>190</v>
      </c>
      <c r="C1" s="58">
        <v>40909</v>
      </c>
      <c r="D1" s="6"/>
      <c r="F1" s="6"/>
    </row>
    <row r="2" spans="1:6" ht="18">
      <c r="A2" s="45"/>
      <c r="B2" s="45" t="s">
        <v>146</v>
      </c>
      <c r="C2" s="45" t="s">
        <v>187</v>
      </c>
      <c r="D2" s="45" t="s">
        <v>188</v>
      </c>
      <c r="E2" s="45" t="s">
        <v>149</v>
      </c>
      <c r="F2" s="45" t="s">
        <v>189</v>
      </c>
    </row>
    <row r="3" spans="1:6">
      <c r="A3" s="14">
        <v>0</v>
      </c>
      <c r="B3" s="15">
        <v>40909</v>
      </c>
      <c r="C3" s="16">
        <v>12000</v>
      </c>
      <c r="D3" s="16">
        <v>155000</v>
      </c>
      <c r="E3" s="16">
        <v>30</v>
      </c>
      <c r="F3" s="59">
        <f>C3/D3</f>
        <v>7.7419354838709681E-2</v>
      </c>
    </row>
    <row r="4" spans="1:6">
      <c r="A4" s="14">
        <v>0</v>
      </c>
      <c r="B4" s="15">
        <v>40969</v>
      </c>
      <c r="C4" s="16">
        <v>15000</v>
      </c>
      <c r="D4" s="16">
        <v>300000</v>
      </c>
      <c r="E4" s="16">
        <f>B4-B3</f>
        <v>60</v>
      </c>
      <c r="F4" s="59">
        <f>C4/D4</f>
        <v>0.05</v>
      </c>
    </row>
    <row r="5" spans="1:6">
      <c r="A5" s="18">
        <v>1</v>
      </c>
      <c r="B5" s="19"/>
      <c r="C5" s="20"/>
      <c r="D5" s="57"/>
      <c r="E5" s="22">
        <f>B5-C1</f>
        <v>-40909</v>
      </c>
      <c r="F5" s="60" t="e">
        <f>C5/D5</f>
        <v>#DIV/0!</v>
      </c>
    </row>
    <row r="6" spans="1:6">
      <c r="A6" s="18">
        <v>2</v>
      </c>
      <c r="B6" s="162"/>
      <c r="C6" s="20"/>
      <c r="D6" s="57"/>
      <c r="E6" s="22">
        <f>B6-B5</f>
        <v>0</v>
      </c>
      <c r="F6" s="60" t="e">
        <f t="shared" ref="F6:F23" si="0">C6/D6</f>
        <v>#DIV/0!</v>
      </c>
    </row>
    <row r="7" spans="1:6">
      <c r="A7" s="18">
        <v>3</v>
      </c>
      <c r="B7" s="19" t="s">
        <v>91</v>
      </c>
      <c r="C7" s="20" t="s">
        <v>91</v>
      </c>
      <c r="D7" s="57"/>
      <c r="E7" s="22" t="e">
        <f t="shared" ref="E7:E23" si="1">B7-B6</f>
        <v>#VALUE!</v>
      </c>
      <c r="F7" s="60" t="e">
        <f t="shared" si="0"/>
        <v>#VALUE!</v>
      </c>
    </row>
    <row r="8" spans="1:6">
      <c r="A8" s="18">
        <v>4</v>
      </c>
      <c r="B8" s="19" t="s">
        <v>91</v>
      </c>
      <c r="C8" s="20" t="s">
        <v>91</v>
      </c>
      <c r="D8" s="57"/>
      <c r="E8" s="22" t="e">
        <f t="shared" si="1"/>
        <v>#VALUE!</v>
      </c>
      <c r="F8" s="60" t="e">
        <f t="shared" si="0"/>
        <v>#VALUE!</v>
      </c>
    </row>
    <row r="9" spans="1:6">
      <c r="A9" s="18">
        <v>5</v>
      </c>
      <c r="B9" s="19" t="s">
        <v>91</v>
      </c>
      <c r="C9" s="20" t="s">
        <v>91</v>
      </c>
      <c r="D9" s="57"/>
      <c r="E9" s="22" t="e">
        <f t="shared" si="1"/>
        <v>#VALUE!</v>
      </c>
      <c r="F9" s="60" t="e">
        <f t="shared" si="0"/>
        <v>#VALUE!</v>
      </c>
    </row>
    <row r="10" spans="1:6">
      <c r="A10" s="18">
        <v>6</v>
      </c>
      <c r="B10" s="19" t="s">
        <v>91</v>
      </c>
      <c r="C10" s="20" t="s">
        <v>91</v>
      </c>
      <c r="D10" s="57"/>
      <c r="E10" s="22" t="e">
        <f t="shared" si="1"/>
        <v>#VALUE!</v>
      </c>
      <c r="F10" s="60" t="e">
        <f t="shared" si="0"/>
        <v>#VALUE!</v>
      </c>
    </row>
    <row r="11" spans="1:6">
      <c r="A11" s="18">
        <v>7</v>
      </c>
      <c r="B11" s="19" t="s">
        <v>91</v>
      </c>
      <c r="C11" s="20" t="s">
        <v>91</v>
      </c>
      <c r="D11" s="57"/>
      <c r="E11" s="22" t="e">
        <f t="shared" si="1"/>
        <v>#VALUE!</v>
      </c>
      <c r="F11" s="60" t="e">
        <f t="shared" si="0"/>
        <v>#VALUE!</v>
      </c>
    </row>
    <row r="12" spans="1:6">
      <c r="A12" s="18">
        <v>8</v>
      </c>
      <c r="B12" s="19" t="s">
        <v>91</v>
      </c>
      <c r="C12" s="20" t="s">
        <v>91</v>
      </c>
      <c r="D12" s="57"/>
      <c r="E12" s="22" t="e">
        <f t="shared" si="1"/>
        <v>#VALUE!</v>
      </c>
      <c r="F12" s="60" t="e">
        <f t="shared" si="0"/>
        <v>#VALUE!</v>
      </c>
    </row>
    <row r="13" spans="1:6">
      <c r="A13" s="18">
        <v>9</v>
      </c>
      <c r="B13" s="19" t="s">
        <v>91</v>
      </c>
      <c r="C13" s="20" t="s">
        <v>91</v>
      </c>
      <c r="D13" s="57"/>
      <c r="E13" s="22" t="e">
        <f t="shared" si="1"/>
        <v>#VALUE!</v>
      </c>
      <c r="F13" s="60" t="e">
        <f t="shared" si="0"/>
        <v>#VALUE!</v>
      </c>
    </row>
    <row r="14" spans="1:6">
      <c r="A14" s="18">
        <v>10</v>
      </c>
      <c r="B14" s="19" t="s">
        <v>91</v>
      </c>
      <c r="C14" s="20" t="s">
        <v>91</v>
      </c>
      <c r="D14" s="57"/>
      <c r="E14" s="22" t="e">
        <f t="shared" si="1"/>
        <v>#VALUE!</v>
      </c>
      <c r="F14" s="60" t="e">
        <f t="shared" si="0"/>
        <v>#VALUE!</v>
      </c>
    </row>
    <row r="15" spans="1:6">
      <c r="A15" s="18">
        <v>11</v>
      </c>
      <c r="B15" s="19" t="s">
        <v>91</v>
      </c>
      <c r="C15" s="20" t="s">
        <v>91</v>
      </c>
      <c r="D15" s="57"/>
      <c r="E15" s="22" t="e">
        <f t="shared" si="1"/>
        <v>#VALUE!</v>
      </c>
      <c r="F15" s="60" t="e">
        <f t="shared" si="0"/>
        <v>#VALUE!</v>
      </c>
    </row>
    <row r="16" spans="1:6">
      <c r="A16" s="18">
        <v>13</v>
      </c>
      <c r="B16" s="19" t="s">
        <v>91</v>
      </c>
      <c r="C16" s="20" t="s">
        <v>91</v>
      </c>
      <c r="D16" s="57"/>
      <c r="E16" s="22" t="e">
        <f t="shared" si="1"/>
        <v>#VALUE!</v>
      </c>
      <c r="F16" s="60" t="e">
        <f t="shared" si="0"/>
        <v>#VALUE!</v>
      </c>
    </row>
    <row r="17" spans="1:6">
      <c r="A17" s="18">
        <v>14</v>
      </c>
      <c r="B17" s="19" t="s">
        <v>91</v>
      </c>
      <c r="C17" s="20" t="s">
        <v>91</v>
      </c>
      <c r="D17" s="57"/>
      <c r="E17" s="22" t="e">
        <f t="shared" si="1"/>
        <v>#VALUE!</v>
      </c>
      <c r="F17" s="60" t="e">
        <f t="shared" si="0"/>
        <v>#VALUE!</v>
      </c>
    </row>
    <row r="18" spans="1:6">
      <c r="A18" s="18">
        <v>15</v>
      </c>
      <c r="B18" s="19" t="s">
        <v>91</v>
      </c>
      <c r="C18" s="20" t="s">
        <v>91</v>
      </c>
      <c r="D18" s="57"/>
      <c r="E18" s="22" t="e">
        <f t="shared" si="1"/>
        <v>#VALUE!</v>
      </c>
      <c r="F18" s="60" t="e">
        <f t="shared" si="0"/>
        <v>#VALUE!</v>
      </c>
    </row>
    <row r="19" spans="1:6">
      <c r="A19" s="18">
        <v>16</v>
      </c>
      <c r="B19" s="19" t="s">
        <v>91</v>
      </c>
      <c r="C19" s="20" t="s">
        <v>91</v>
      </c>
      <c r="D19" s="57"/>
      <c r="E19" s="22" t="e">
        <f t="shared" si="1"/>
        <v>#VALUE!</v>
      </c>
      <c r="F19" s="60" t="e">
        <f t="shared" si="0"/>
        <v>#VALUE!</v>
      </c>
    </row>
    <row r="20" spans="1:6">
      <c r="A20" s="18">
        <v>17</v>
      </c>
      <c r="B20" s="19" t="s">
        <v>91</v>
      </c>
      <c r="C20" s="20" t="s">
        <v>91</v>
      </c>
      <c r="D20" s="57"/>
      <c r="E20" s="22" t="e">
        <f t="shared" si="1"/>
        <v>#VALUE!</v>
      </c>
      <c r="F20" s="60" t="e">
        <f t="shared" si="0"/>
        <v>#VALUE!</v>
      </c>
    </row>
    <row r="21" spans="1:6">
      <c r="A21" s="18">
        <v>18</v>
      </c>
      <c r="B21" s="19" t="s">
        <v>91</v>
      </c>
      <c r="C21" s="20" t="s">
        <v>91</v>
      </c>
      <c r="D21" s="57"/>
      <c r="E21" s="22" t="e">
        <f t="shared" si="1"/>
        <v>#VALUE!</v>
      </c>
      <c r="F21" s="60" t="e">
        <f t="shared" si="0"/>
        <v>#VALUE!</v>
      </c>
    </row>
    <row r="22" spans="1:6">
      <c r="A22" s="18">
        <v>19</v>
      </c>
      <c r="B22" s="19" t="s">
        <v>91</v>
      </c>
      <c r="C22" s="20" t="s">
        <v>91</v>
      </c>
      <c r="D22" s="57"/>
      <c r="E22" s="22" t="e">
        <f t="shared" si="1"/>
        <v>#VALUE!</v>
      </c>
      <c r="F22" s="60" t="e">
        <f t="shared" si="0"/>
        <v>#VALUE!</v>
      </c>
    </row>
    <row r="23" spans="1:6">
      <c r="A23" s="18">
        <v>20</v>
      </c>
      <c r="B23" s="19" t="s">
        <v>91</v>
      </c>
      <c r="C23" s="20" t="s">
        <v>91</v>
      </c>
      <c r="D23" s="57"/>
      <c r="E23" s="22" t="e">
        <f t="shared" si="1"/>
        <v>#VALUE!</v>
      </c>
      <c r="F23" s="60" t="e">
        <f t="shared" si="0"/>
        <v>#VALUE!</v>
      </c>
    </row>
    <row r="24" spans="1:6">
      <c r="A24" s="18"/>
      <c r="B24" s="19"/>
      <c r="C24" s="20"/>
      <c r="D24" s="57"/>
      <c r="E24" s="22"/>
      <c r="F24" s="22"/>
    </row>
  </sheetData>
  <customSheetViews>
    <customSheetView guid="{BD3BB644-FD58-43C6-8156-1BD0BBDEEE88}" state="hidden">
      <selection activeCell="B6" sqref="B6"/>
      <pageMargins left="0.7" right="0.7" top="0.75" bottom="0.75" header="0.3" footer="0.3"/>
      <pageSetup paperSize="9" orientation="portrait" r:id="rId1"/>
      <headerFooter>
        <oddHeader>&amp;C8. Økologiprocent</oddHeader>
        <oddFooter>Side &amp;P af &amp;N</oddFooter>
      </headerFooter>
    </customSheetView>
    <customSheetView guid="{A1D9BC16-97D5-4B07-B3B4-7722A1CAE2B0}" state="hidden">
      <selection activeCell="B6" sqref="B6"/>
      <pageMargins left="0.7" right="0.7" top="0.75" bottom="0.75" header="0.3" footer="0.3"/>
      <pageSetup paperSize="9" orientation="portrait" r:id="rId2"/>
      <headerFooter>
        <oddHeader>&amp;C8. Økologiprocent</oddHeader>
        <oddFooter>Side &amp;P af &amp;N</oddFooter>
      </headerFooter>
    </customSheetView>
    <customSheetView guid="{507F482F-13C0-4805-AED4-AEDBC347912B}" showPageBreaks="1" state="hidden">
      <selection activeCell="B6" sqref="B6"/>
      <pageMargins left="0.7" right="0.7" top="0.75" bottom="0.75" header="0.3" footer="0.3"/>
      <pageSetup paperSize="9" orientation="portrait" r:id="rId3"/>
      <headerFooter>
        <oddHeader>&amp;C8. Økologiprocent</oddHeader>
        <oddFooter>Side &amp;P af &amp;N</oddFooter>
      </headerFooter>
    </customSheetView>
  </customSheetViews>
  <pageMargins left="0.7" right="0.7" top="0.75" bottom="0.75" header="0.3" footer="0.3"/>
  <pageSetup paperSize="9" orientation="portrait" r:id="rId4"/>
  <headerFooter>
    <oddHeader>&amp;C8. Økologiprocent</oddHeader>
    <oddFooter>Side &amp;P af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A. Virksomhedsdata</vt:lpstr>
      <vt:lpstr>B. Kriterier</vt:lpstr>
      <vt:lpstr>C. Introduktion</vt:lpstr>
      <vt:lpstr>1.Miljøledelse</vt:lpstr>
      <vt:lpstr>4.Vandforbrug</vt:lpstr>
      <vt:lpstr>5. Rengøring</vt:lpstr>
      <vt:lpstr>6.Affaldsplan</vt:lpstr>
      <vt:lpstr>7.Energiforbrug</vt:lpstr>
      <vt:lpstr>8. Økologiprocent</vt:lpstr>
      <vt:lpstr>1. Miljøledelse</vt:lpstr>
      <vt:lpstr>4. Vandforbrug</vt:lpstr>
      <vt:lpstr>5. Rengøring og midler</vt:lpstr>
      <vt:lpstr>6. Affaldsplan</vt:lpstr>
      <vt:lpstr>7. Energiforbrug</vt:lpstr>
      <vt:lpstr>8.1 Økologiprocent</vt:lpstr>
      <vt:lpstr>8.2 Madspildsprocedure</vt:lpstr>
      <vt:lpstr>12. Grøn indkøbspoltik</vt:lpstr>
      <vt:lpstr>Ark1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Mikal Holt Jensen</dc:creator>
  <cp:lastModifiedBy>Line Gourvan Romme Hansen</cp:lastModifiedBy>
  <cp:lastPrinted>2021-10-11T10:38:14Z</cp:lastPrinted>
  <dcterms:created xsi:type="dcterms:W3CDTF">2011-09-26T07:33:02Z</dcterms:created>
  <dcterms:modified xsi:type="dcterms:W3CDTF">2026-01-06T08:03:38Z</dcterms:modified>
</cp:coreProperties>
</file>